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Bonus/Vorlagen/"/>
    </mc:Choice>
  </mc:AlternateContent>
  <xr:revisionPtr revIDLastSave="0" documentId="8_{7F9D16EC-2DC8-4E0A-AABE-A1479AE739F2}" xr6:coauthVersionLast="47" xr6:coauthVersionMax="47" xr10:uidLastSave="{00000000-0000-0000-0000-000000000000}"/>
  <bookViews>
    <workbookView xWindow="480" yWindow="240" windowWidth="18000" windowHeight="12000" xr2:uid="{870C14EF-BB10-48E9-9235-355A412B2B9E}"/>
  </bookViews>
  <sheets>
    <sheet name="So geht's" sheetId="1" r:id="rId1"/>
    <sheet name="Übersicht" sheetId="2" r:id="rId2"/>
    <sheet name="Jan" sheetId="3" r:id="rId3"/>
    <sheet name="Feb" sheetId="4" r:id="rId4"/>
    <sheet name="Mär" sheetId="5" r:id="rId5"/>
    <sheet name="Apr" sheetId="6" r:id="rId6"/>
    <sheet name="Mai" sheetId="7" r:id="rId7"/>
    <sheet name="Jun" sheetId="8" r:id="rId8"/>
    <sheet name="Jul" sheetId="9" r:id="rId9"/>
    <sheet name="Aug" sheetId="10" r:id="rId10"/>
    <sheet name="Sep" sheetId="11" r:id="rId11"/>
    <sheet name="Okt" sheetId="12" r:id="rId12"/>
    <sheet name="Nov" sheetId="13" r:id="rId13"/>
    <sheet name="Dez" sheetId="14" r:id="rId14"/>
    <sheet name="Feiertage" sheetId="15" r:id="rId15"/>
  </sheets>
  <definedNames>
    <definedName name="Bundeslaender">Feiertage!$G$7:$G$22</definedName>
    <definedName name="_xlnm.Print_Area" localSheetId="0">'So geht''s'!$A$1:$C$32</definedName>
    <definedName name="Feiertage">Feiertage!$E$7:$E$29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24" i="15" l="1"/>
  <c r="E24" i="15" s="1"/>
  <c r="D25" i="15"/>
  <c r="E25" i="15" s="1"/>
  <c r="D26" i="15"/>
  <c r="E26" i="15" s="1"/>
  <c r="D27" i="15"/>
  <c r="E27" i="15" s="1"/>
  <c r="D28" i="15"/>
  <c r="E28" i="15" s="1"/>
  <c r="D29" i="15"/>
  <c r="E29" i="15" s="1"/>
  <c r="B4" i="15"/>
  <c r="C4" i="15" s="1"/>
  <c r="B3" i="15"/>
  <c r="A20" i="2"/>
  <c r="A19" i="2"/>
  <c r="A18" i="2"/>
  <c r="A17" i="2"/>
  <c r="A16" i="2"/>
  <c r="A15" i="2"/>
  <c r="A14" i="2"/>
  <c r="A13" i="2"/>
  <c r="A12" i="2"/>
  <c r="A11" i="2"/>
  <c r="A10" i="2"/>
  <c r="A9" i="2"/>
  <c r="C1" i="14"/>
  <c r="F38" i="14"/>
  <c r="G20" i="2" s="1"/>
  <c r="F37" i="14"/>
  <c r="F20" i="2" s="1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G1" i="14"/>
  <c r="C1" i="13"/>
  <c r="F38" i="13"/>
  <c r="G19" i="2" s="1"/>
  <c r="F37" i="13"/>
  <c r="F19" i="2" s="1"/>
  <c r="F34" i="13"/>
  <c r="F33" i="13"/>
  <c r="F32" i="13"/>
  <c r="A32" i="13"/>
  <c r="F31" i="13"/>
  <c r="A31" i="13"/>
  <c r="F30" i="13"/>
  <c r="A30" i="13"/>
  <c r="F29" i="13"/>
  <c r="A29" i="13"/>
  <c r="F28" i="13"/>
  <c r="A28" i="13"/>
  <c r="F27" i="13"/>
  <c r="A27" i="13"/>
  <c r="F26" i="13"/>
  <c r="A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G1" i="13"/>
  <c r="C1" i="12"/>
  <c r="F38" i="12"/>
  <c r="G18" i="2" s="1"/>
  <c r="F37" i="12"/>
  <c r="F18" i="2" s="1"/>
  <c r="F34" i="12"/>
  <c r="A34" i="12"/>
  <c r="F33" i="12"/>
  <c r="A33" i="12"/>
  <c r="F32" i="12"/>
  <c r="A32" i="12"/>
  <c r="F31" i="12"/>
  <c r="A31" i="12"/>
  <c r="F30" i="12"/>
  <c r="A30" i="12"/>
  <c r="F29" i="12"/>
  <c r="A29" i="12"/>
  <c r="F28" i="12"/>
  <c r="A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G1" i="12"/>
  <c r="C1" i="11"/>
  <c r="A32" i="11" s="1"/>
  <c r="F38" i="11"/>
  <c r="G17" i="2" s="1"/>
  <c r="F37" i="11"/>
  <c r="F17" i="2" s="1"/>
  <c r="F34" i="11"/>
  <c r="A34" i="11"/>
  <c r="F33" i="11"/>
  <c r="A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G1" i="11"/>
  <c r="C1" i="10"/>
  <c r="F38" i="10"/>
  <c r="G16" i="2" s="1"/>
  <c r="F37" i="10"/>
  <c r="F16" i="2" s="1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G1" i="10"/>
  <c r="C1" i="9"/>
  <c r="A30" i="9" s="1"/>
  <c r="F38" i="9"/>
  <c r="G15" i="2" s="1"/>
  <c r="F37" i="9"/>
  <c r="F15" i="2" s="1"/>
  <c r="F34" i="9"/>
  <c r="A34" i="9"/>
  <c r="F33" i="9"/>
  <c r="A33" i="9"/>
  <c r="F32" i="9"/>
  <c r="A32" i="9"/>
  <c r="F31" i="9"/>
  <c r="A31" i="9"/>
  <c r="F30" i="9"/>
  <c r="F29" i="9"/>
  <c r="A29" i="9"/>
  <c r="F28" i="9"/>
  <c r="A28" i="9"/>
  <c r="F27" i="9"/>
  <c r="A27" i="9"/>
  <c r="F26" i="9"/>
  <c r="A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G1" i="9"/>
  <c r="C1" i="8"/>
  <c r="F38" i="8"/>
  <c r="G14" i="2" s="1"/>
  <c r="F37" i="8"/>
  <c r="F14" i="2" s="1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G1" i="8"/>
  <c r="C1" i="7"/>
  <c r="A34" i="7" s="1"/>
  <c r="F38" i="7"/>
  <c r="G13" i="2" s="1"/>
  <c r="F37" i="7"/>
  <c r="F13" i="2" s="1"/>
  <c r="F34" i="7"/>
  <c r="F33" i="7"/>
  <c r="A33" i="7"/>
  <c r="F32" i="7"/>
  <c r="A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G1" i="7"/>
  <c r="C1" i="6"/>
  <c r="A34" i="6" s="1"/>
  <c r="F38" i="6"/>
  <c r="G12" i="2" s="1"/>
  <c r="F37" i="6"/>
  <c r="F12" i="2" s="1"/>
  <c r="F34" i="6"/>
  <c r="F33" i="6"/>
  <c r="A33" i="6"/>
  <c r="F32" i="6"/>
  <c r="A32" i="6"/>
  <c r="F31" i="6"/>
  <c r="A31" i="6"/>
  <c r="F30" i="6"/>
  <c r="A30" i="6"/>
  <c r="F29" i="6"/>
  <c r="A29" i="6"/>
  <c r="F28" i="6"/>
  <c r="A28" i="6"/>
  <c r="F27" i="6"/>
  <c r="A27" i="6"/>
  <c r="F26" i="6"/>
  <c r="A26" i="6"/>
  <c r="F25" i="6"/>
  <c r="A25" i="6"/>
  <c r="F24" i="6"/>
  <c r="A24" i="6"/>
  <c r="F23" i="6"/>
  <c r="A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G1" i="6"/>
  <c r="C1" i="5"/>
  <c r="A30" i="5" s="1"/>
  <c r="F38" i="5"/>
  <c r="G11" i="2" s="1"/>
  <c r="F37" i="5"/>
  <c r="F11" i="2" s="1"/>
  <c r="F34" i="5"/>
  <c r="A34" i="5"/>
  <c r="F33" i="5"/>
  <c r="A33" i="5"/>
  <c r="F32" i="5"/>
  <c r="A32" i="5"/>
  <c r="F31" i="5"/>
  <c r="A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G1" i="5"/>
  <c r="C1" i="4"/>
  <c r="A33" i="4" s="1"/>
  <c r="F38" i="4"/>
  <c r="G10" i="2" s="1"/>
  <c r="F37" i="4"/>
  <c r="F10" i="2" s="1"/>
  <c r="F34" i="4"/>
  <c r="A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G1" i="4"/>
  <c r="F38" i="3"/>
  <c r="G9" i="2" s="1"/>
  <c r="F37" i="3"/>
  <c r="F9" i="2" s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G1" i="3"/>
  <c r="C1" i="3"/>
  <c r="A16" i="14" l="1"/>
  <c r="A28" i="14"/>
  <c r="A27" i="14"/>
  <c r="A26" i="14"/>
  <c r="A25" i="14"/>
  <c r="A24" i="14"/>
  <c r="A23" i="14"/>
  <c r="A22" i="14"/>
  <c r="A21" i="14"/>
  <c r="A20" i="14"/>
  <c r="A19" i="14"/>
  <c r="A18" i="14"/>
  <c r="A17" i="14"/>
  <c r="A15" i="14"/>
  <c r="A34" i="10"/>
  <c r="A33" i="10"/>
  <c r="A32" i="10"/>
  <c r="A31" i="10"/>
  <c r="A30" i="10"/>
  <c r="A29" i="10"/>
  <c r="A28" i="10"/>
  <c r="A27" i="10"/>
  <c r="A23" i="10"/>
  <c r="A22" i="10"/>
  <c r="A21" i="10"/>
  <c r="A20" i="10"/>
  <c r="A19" i="10"/>
  <c r="A18" i="10"/>
  <c r="A17" i="10"/>
  <c r="A16" i="10"/>
  <c r="A15" i="10"/>
  <c r="A14" i="10"/>
  <c r="A6" i="10"/>
  <c r="A5" i="10"/>
  <c r="A4" i="10"/>
  <c r="F36" i="3"/>
  <c r="C9" i="2" s="1"/>
  <c r="A4" i="13"/>
  <c r="A5" i="13"/>
  <c r="A6" i="13"/>
  <c r="A7" i="13"/>
  <c r="A13" i="13"/>
  <c r="A8" i="13"/>
  <c r="A9" i="13"/>
  <c r="A10" i="13"/>
  <c r="A11" i="13"/>
  <c r="A12" i="13"/>
  <c r="A25" i="13"/>
  <c r="A24" i="13"/>
  <c r="A23" i="13"/>
  <c r="A22" i="13"/>
  <c r="A21" i="13"/>
  <c r="B21" i="13" s="1"/>
  <c r="A20" i="13"/>
  <c r="A19" i="13"/>
  <c r="A18" i="13"/>
  <c r="A17" i="13"/>
  <c r="H17" i="13" s="1"/>
  <c r="A16" i="13"/>
  <c r="A15" i="13"/>
  <c r="A14" i="13"/>
  <c r="A26" i="10"/>
  <c r="A25" i="10"/>
  <c r="A24" i="10"/>
  <c r="A32" i="4"/>
  <c r="A31" i="4"/>
  <c r="A30" i="4"/>
  <c r="A28" i="4"/>
  <c r="A27" i="4"/>
  <c r="A26" i="4"/>
  <c r="A25" i="4"/>
  <c r="A29" i="4"/>
  <c r="F36" i="11"/>
  <c r="C17" i="2" s="1"/>
  <c r="F36" i="10"/>
  <c r="C16" i="2" s="1"/>
  <c r="F36" i="9"/>
  <c r="C15" i="2" s="1"/>
  <c r="H21" i="13"/>
  <c r="F36" i="8"/>
  <c r="C14" i="2" s="1"/>
  <c r="F36" i="7"/>
  <c r="C13" i="2" s="1"/>
  <c r="F36" i="6"/>
  <c r="C12" i="2" s="1"/>
  <c r="F36" i="4"/>
  <c r="C10" i="2" s="1"/>
  <c r="F36" i="14"/>
  <c r="C20" i="2" s="1"/>
  <c r="F36" i="13"/>
  <c r="C19" i="2" s="1"/>
  <c r="F36" i="5"/>
  <c r="C11" i="2" s="1"/>
  <c r="F36" i="12"/>
  <c r="C18" i="2" s="1"/>
  <c r="A33" i="14"/>
  <c r="A29" i="14"/>
  <c r="A34" i="14"/>
  <c r="A32" i="14"/>
  <c r="A31" i="14"/>
  <c r="A30" i="14"/>
  <c r="A34" i="13"/>
  <c r="A33" i="13"/>
  <c r="A8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25" i="9"/>
  <c r="A24" i="9"/>
  <c r="A23" i="9"/>
  <c r="A22" i="9"/>
  <c r="A21" i="9"/>
  <c r="A16" i="9"/>
  <c r="A15" i="9"/>
  <c r="A14" i="9"/>
  <c r="A13" i="9"/>
  <c r="A12" i="9"/>
  <c r="A11" i="9"/>
  <c r="A20" i="9"/>
  <c r="A9" i="9"/>
  <c r="A8" i="9"/>
  <c r="A7" i="9"/>
  <c r="A6" i="9"/>
  <c r="A5" i="9"/>
  <c r="A4" i="9"/>
  <c r="A10" i="9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4" i="8"/>
  <c r="A21" i="6"/>
  <c r="A20" i="6"/>
  <c r="A19" i="6"/>
  <c r="A18" i="6"/>
  <c r="A17" i="6"/>
  <c r="A16" i="6"/>
  <c r="A15" i="6"/>
  <c r="A14" i="6"/>
  <c r="A13" i="6"/>
  <c r="A12" i="6"/>
  <c r="A22" i="6"/>
  <c r="A17" i="5"/>
  <c r="A28" i="5"/>
  <c r="A27" i="5"/>
  <c r="A26" i="5"/>
  <c r="A25" i="5"/>
  <c r="A24" i="5"/>
  <c r="A23" i="5"/>
  <c r="A22" i="5"/>
  <c r="A21" i="5"/>
  <c r="A20" i="5"/>
  <c r="A19" i="5"/>
  <c r="A18" i="5"/>
  <c r="A16" i="5"/>
  <c r="A15" i="5"/>
  <c r="A14" i="5"/>
  <c r="A13" i="5"/>
  <c r="A12" i="5"/>
  <c r="A11" i="5"/>
  <c r="A10" i="5"/>
  <c r="A9" i="5"/>
  <c r="A8" i="5"/>
  <c r="A7" i="5"/>
  <c r="A29" i="5"/>
  <c r="A6" i="5"/>
  <c r="A5" i="5"/>
  <c r="A4" i="5"/>
  <c r="A23" i="15"/>
  <c r="D23" i="15" s="1"/>
  <c r="E23" i="15" s="1"/>
  <c r="A22" i="15"/>
  <c r="D22" i="15" s="1"/>
  <c r="E22" i="15" s="1"/>
  <c r="A21" i="15"/>
  <c r="D21" i="15" s="1"/>
  <c r="E21" i="15" s="1"/>
  <c r="A20" i="15"/>
  <c r="D20" i="15" s="1"/>
  <c r="E20" i="15" s="1"/>
  <c r="A19" i="15"/>
  <c r="D19" i="15" s="1"/>
  <c r="E19" i="15" s="1"/>
  <c r="A18" i="15"/>
  <c r="D18" i="15" s="1"/>
  <c r="E18" i="15" s="1"/>
  <c r="A17" i="15"/>
  <c r="D17" i="15" s="1"/>
  <c r="E17" i="15" s="1"/>
  <c r="A16" i="15"/>
  <c r="D16" i="15" s="1"/>
  <c r="E16" i="15" s="1"/>
  <c r="A12" i="15"/>
  <c r="D12" i="15" s="1"/>
  <c r="E12" i="15" s="1"/>
  <c r="A9" i="15"/>
  <c r="D9" i="15" s="1"/>
  <c r="E9" i="15" s="1"/>
  <c r="A8" i="15"/>
  <c r="D8" i="15" s="1"/>
  <c r="E8" i="15" s="1"/>
  <c r="A7" i="15"/>
  <c r="D7" i="15" s="1"/>
  <c r="E7" i="15" s="1"/>
  <c r="G4" i="15"/>
  <c r="A4" i="14"/>
  <c r="A5" i="14"/>
  <c r="A7" i="14"/>
  <c r="A6" i="14"/>
  <c r="A14" i="14"/>
  <c r="A13" i="14"/>
  <c r="A12" i="14"/>
  <c r="A11" i="14"/>
  <c r="A10" i="14"/>
  <c r="A9" i="14"/>
  <c r="A8" i="14"/>
  <c r="H28" i="14"/>
  <c r="B28" i="14"/>
  <c r="H27" i="14"/>
  <c r="B27" i="14"/>
  <c r="H26" i="14"/>
  <c r="B26" i="14"/>
  <c r="B25" i="14"/>
  <c r="H25" i="14"/>
  <c r="B24" i="14"/>
  <c r="H24" i="14"/>
  <c r="B23" i="14"/>
  <c r="H23" i="14"/>
  <c r="H22" i="14"/>
  <c r="B22" i="14"/>
  <c r="H21" i="14"/>
  <c r="B21" i="14"/>
  <c r="B20" i="14"/>
  <c r="H20" i="14"/>
  <c r="H19" i="14"/>
  <c r="B19" i="14"/>
  <c r="B18" i="14"/>
  <c r="H18" i="14"/>
  <c r="H17" i="14"/>
  <c r="B17" i="14"/>
  <c r="B16" i="14"/>
  <c r="H16" i="14"/>
  <c r="H15" i="14"/>
  <c r="B15" i="14"/>
  <c r="B32" i="13"/>
  <c r="H32" i="13"/>
  <c r="H31" i="13"/>
  <c r="B31" i="13"/>
  <c r="B30" i="13"/>
  <c r="H30" i="13"/>
  <c r="H29" i="13"/>
  <c r="B29" i="13"/>
  <c r="H28" i="13"/>
  <c r="B28" i="13"/>
  <c r="H27" i="13"/>
  <c r="B27" i="13"/>
  <c r="H26" i="13"/>
  <c r="B26" i="13"/>
  <c r="H25" i="13"/>
  <c r="B25" i="13"/>
  <c r="H24" i="13"/>
  <c r="B24" i="13"/>
  <c r="B23" i="13"/>
  <c r="H23" i="13"/>
  <c r="H22" i="13"/>
  <c r="B22" i="13"/>
  <c r="B20" i="13"/>
  <c r="H20" i="13"/>
  <c r="H19" i="13"/>
  <c r="B19" i="13"/>
  <c r="H18" i="13"/>
  <c r="B18" i="13"/>
  <c r="B17" i="13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27" i="12"/>
  <c r="A26" i="12"/>
  <c r="A25" i="12"/>
  <c r="A24" i="12"/>
  <c r="A23" i="12"/>
  <c r="A22" i="12"/>
  <c r="A21" i="12"/>
  <c r="A20" i="12"/>
  <c r="A19" i="12"/>
  <c r="A18" i="12"/>
  <c r="B34" i="12"/>
  <c r="H34" i="12"/>
  <c r="H33" i="12"/>
  <c r="B33" i="12"/>
  <c r="H32" i="12"/>
  <c r="B32" i="12"/>
  <c r="H31" i="12"/>
  <c r="B31" i="12"/>
  <c r="B30" i="12"/>
  <c r="H30" i="12"/>
  <c r="H29" i="12"/>
  <c r="B29" i="12"/>
  <c r="B28" i="12"/>
  <c r="H28" i="12"/>
  <c r="A4" i="11"/>
  <c r="A6" i="11"/>
  <c r="A7" i="11"/>
  <c r="A5" i="11"/>
  <c r="B34" i="11"/>
  <c r="G34" i="11" a="1"/>
  <c r="H34" i="11"/>
  <c r="B33" i="11"/>
  <c r="H33" i="11"/>
  <c r="B32" i="11"/>
  <c r="H32" i="11"/>
  <c r="A8" i="10"/>
  <c r="A7" i="10"/>
  <c r="A10" i="10"/>
  <c r="A9" i="10"/>
  <c r="A11" i="10"/>
  <c r="A13" i="10"/>
  <c r="A12" i="10"/>
  <c r="A19" i="9"/>
  <c r="A18" i="9"/>
  <c r="A17" i="9"/>
  <c r="H34" i="9"/>
  <c r="B34" i="9"/>
  <c r="H33" i="9"/>
  <c r="B33" i="9"/>
  <c r="B32" i="9"/>
  <c r="H32" i="9"/>
  <c r="B31" i="9"/>
  <c r="H31" i="9"/>
  <c r="B30" i="9"/>
  <c r="H30" i="9"/>
  <c r="B29" i="9"/>
  <c r="H29" i="9"/>
  <c r="H28" i="9"/>
  <c r="B28" i="9"/>
  <c r="B27" i="9"/>
  <c r="H27" i="9"/>
  <c r="B26" i="9"/>
  <c r="H26" i="9"/>
  <c r="A5" i="7"/>
  <c r="A31" i="7"/>
  <c r="A12" i="7"/>
  <c r="A30" i="7"/>
  <c r="A29" i="7"/>
  <c r="A28" i="7"/>
  <c r="A27" i="7"/>
  <c r="A26" i="7"/>
  <c r="A25" i="7"/>
  <c r="A24" i="7"/>
  <c r="A23" i="7"/>
  <c r="A22" i="7"/>
  <c r="A21" i="7"/>
  <c r="A20" i="7"/>
  <c r="A19" i="7"/>
  <c r="A17" i="7"/>
  <c r="A16" i="7"/>
  <c r="A15" i="7"/>
  <c r="A14" i="7"/>
  <c r="A13" i="7"/>
  <c r="A18" i="7"/>
  <c r="A6" i="7"/>
  <c r="A11" i="7"/>
  <c r="A10" i="7"/>
  <c r="A9" i="7"/>
  <c r="A8" i="7"/>
  <c r="A7" i="7"/>
  <c r="A4" i="7"/>
  <c r="B34" i="7"/>
  <c r="H34" i="7"/>
  <c r="B33" i="7"/>
  <c r="H33" i="7"/>
  <c r="H32" i="7"/>
  <c r="B32" i="7"/>
  <c r="A6" i="6"/>
  <c r="A7" i="6"/>
  <c r="A8" i="6"/>
  <c r="A10" i="6"/>
  <c r="A9" i="6"/>
  <c r="A11" i="6"/>
  <c r="A4" i="6"/>
  <c r="A5" i="6"/>
  <c r="G34" i="6" a="1"/>
  <c r="B34" i="6"/>
  <c r="H34" i="6"/>
  <c r="H33" i="6"/>
  <c r="B33" i="6"/>
  <c r="H32" i="6"/>
  <c r="B32" i="6"/>
  <c r="H31" i="6"/>
  <c r="B31" i="6"/>
  <c r="B30" i="6"/>
  <c r="H30" i="6"/>
  <c r="B29" i="6"/>
  <c r="H29" i="6"/>
  <c r="H28" i="6"/>
  <c r="B28" i="6"/>
  <c r="H27" i="6"/>
  <c r="B27" i="6"/>
  <c r="B26" i="6"/>
  <c r="H26" i="6"/>
  <c r="B25" i="6"/>
  <c r="H25" i="6"/>
  <c r="B24" i="6"/>
  <c r="H24" i="6"/>
  <c r="B23" i="6"/>
  <c r="H23" i="6"/>
  <c r="B34" i="5"/>
  <c r="H34" i="5"/>
  <c r="H33" i="5"/>
  <c r="B33" i="5"/>
  <c r="B32" i="5"/>
  <c r="H32" i="5"/>
  <c r="H31" i="5"/>
  <c r="B31" i="5"/>
  <c r="B30" i="5"/>
  <c r="H30" i="5"/>
  <c r="A22" i="4"/>
  <c r="A21" i="4"/>
  <c r="A20" i="4"/>
  <c r="A19" i="4"/>
  <c r="A18" i="4"/>
  <c r="A17" i="4"/>
  <c r="A16" i="4"/>
  <c r="A15" i="4"/>
  <c r="A14" i="4"/>
  <c r="A13" i="4"/>
  <c r="A11" i="4"/>
  <c r="A10" i="4"/>
  <c r="A9" i="4"/>
  <c r="A8" i="4"/>
  <c r="A7" i="4"/>
  <c r="A6" i="4"/>
  <c r="A4" i="4"/>
  <c r="A5" i="4"/>
  <c r="A12" i="4"/>
  <c r="A24" i="4"/>
  <c r="A23" i="4"/>
  <c r="B34" i="4"/>
  <c r="G34" i="4" a="1"/>
  <c r="H34" i="4"/>
  <c r="B33" i="4"/>
  <c r="G33" i="4" a="1"/>
  <c r="H33" i="4"/>
  <c r="A5" i="3"/>
  <c r="A7" i="3"/>
  <c r="A8" i="3"/>
  <c r="A9" i="3"/>
  <c r="A10" i="3"/>
  <c r="A12" i="3"/>
  <c r="A4" i="3"/>
  <c r="A6" i="3"/>
  <c r="A11" i="3"/>
  <c r="A26" i="3"/>
  <c r="A17" i="3"/>
  <c r="A20" i="3"/>
  <c r="A22" i="3"/>
  <c r="A25" i="3"/>
  <c r="A28" i="3"/>
  <c r="A30" i="3"/>
  <c r="A13" i="3"/>
  <c r="A15" i="3"/>
  <c r="A16" i="3"/>
  <c r="A18" i="3"/>
  <c r="A19" i="3"/>
  <c r="A21" i="3"/>
  <c r="A23" i="3"/>
  <c r="A33" i="3"/>
  <c r="A24" i="3"/>
  <c r="A27" i="3"/>
  <c r="A29" i="3"/>
  <c r="A31" i="3"/>
  <c r="A34" i="3"/>
  <c r="A32" i="3"/>
  <c r="A14" i="3"/>
  <c r="G21" i="2"/>
  <c r="F21" i="2"/>
  <c r="C21" i="2" l="1"/>
  <c r="B34" i="10"/>
  <c r="H34" i="10"/>
  <c r="B33" i="10"/>
  <c r="H33" i="10"/>
  <c r="B32" i="10"/>
  <c r="H32" i="10"/>
  <c r="B31" i="10"/>
  <c r="H31" i="10"/>
  <c r="B30" i="10"/>
  <c r="H30" i="10"/>
  <c r="B29" i="10"/>
  <c r="H29" i="10"/>
  <c r="B28" i="10"/>
  <c r="H28" i="10"/>
  <c r="B27" i="10"/>
  <c r="H27" i="10"/>
  <c r="B23" i="10"/>
  <c r="H23" i="10"/>
  <c r="H22" i="10"/>
  <c r="B22" i="10"/>
  <c r="H21" i="10"/>
  <c r="B21" i="10"/>
  <c r="B20" i="10"/>
  <c r="H20" i="10"/>
  <c r="H19" i="10"/>
  <c r="B19" i="10"/>
  <c r="B18" i="10"/>
  <c r="H18" i="10"/>
  <c r="H17" i="10"/>
  <c r="B17" i="10"/>
  <c r="H16" i="10"/>
  <c r="B16" i="10"/>
  <c r="B15" i="10"/>
  <c r="H15" i="10"/>
  <c r="H14" i="10"/>
  <c r="B14" i="10"/>
  <c r="H6" i="10"/>
  <c r="B6" i="10"/>
  <c r="H5" i="10"/>
  <c r="B5" i="10"/>
  <c r="H4" i="10"/>
  <c r="B4" i="10"/>
  <c r="H26" i="10"/>
  <c r="B26" i="10"/>
  <c r="B25" i="10"/>
  <c r="H25" i="10"/>
  <c r="B24" i="10"/>
  <c r="H24" i="10"/>
  <c r="G32" i="4" a="1"/>
  <c r="B32" i="4"/>
  <c r="H32" i="4"/>
  <c r="H31" i="4"/>
  <c r="B31" i="4"/>
  <c r="H30" i="4"/>
  <c r="B30" i="4"/>
  <c r="B28" i="4"/>
  <c r="H28" i="4"/>
  <c r="H27" i="4"/>
  <c r="B27" i="4"/>
  <c r="H26" i="4"/>
  <c r="B26" i="4"/>
  <c r="H25" i="4"/>
  <c r="B25" i="4"/>
  <c r="H29" i="4"/>
  <c r="B29" i="4"/>
  <c r="H9" i="8"/>
  <c r="B9" i="8"/>
  <c r="H8" i="8"/>
  <c r="B8" i="8"/>
  <c r="B7" i="8"/>
  <c r="H7" i="8"/>
  <c r="B6" i="8"/>
  <c r="H6" i="8"/>
  <c r="B34" i="8"/>
  <c r="H34" i="8"/>
  <c r="G34" i="8" a="1"/>
  <c r="B4" i="13"/>
  <c r="H4" i="13"/>
  <c r="H5" i="13"/>
  <c r="B5" i="13"/>
  <c r="H6" i="13"/>
  <c r="B6" i="13"/>
  <c r="B7" i="13"/>
  <c r="H7" i="13"/>
  <c r="H13" i="13"/>
  <c r="B13" i="13"/>
  <c r="H8" i="13"/>
  <c r="B8" i="13"/>
  <c r="B9" i="13"/>
  <c r="H9" i="13"/>
  <c r="H10" i="13"/>
  <c r="B10" i="13"/>
  <c r="B11" i="13"/>
  <c r="H11" i="13"/>
  <c r="H12" i="13"/>
  <c r="B12" i="13"/>
  <c r="B16" i="13"/>
  <c r="H16" i="13"/>
  <c r="H15" i="13"/>
  <c r="B15" i="13"/>
  <c r="H14" i="13"/>
  <c r="B14" i="13"/>
  <c r="H5" i="8"/>
  <c r="B5" i="8"/>
  <c r="H4" i="8"/>
  <c r="B4" i="8"/>
  <c r="H21" i="6"/>
  <c r="B21" i="6"/>
  <c r="H20" i="6"/>
  <c r="B20" i="6"/>
  <c r="H19" i="6"/>
  <c r="B19" i="6"/>
  <c r="B18" i="6"/>
  <c r="H18" i="6"/>
  <c r="B17" i="6"/>
  <c r="H17" i="6"/>
  <c r="B16" i="6"/>
  <c r="H16" i="6"/>
  <c r="H22" i="6"/>
  <c r="B22" i="6"/>
  <c r="B17" i="5"/>
  <c r="H17" i="5"/>
  <c r="H28" i="5"/>
  <c r="B28" i="5"/>
  <c r="H27" i="5"/>
  <c r="B27" i="5"/>
  <c r="B26" i="5"/>
  <c r="H26" i="5"/>
  <c r="H25" i="5"/>
  <c r="B25" i="5"/>
  <c r="H24" i="5"/>
  <c r="B24" i="5"/>
  <c r="B23" i="5"/>
  <c r="H23" i="5"/>
  <c r="B22" i="5"/>
  <c r="H22" i="5"/>
  <c r="H21" i="5"/>
  <c r="B21" i="5"/>
  <c r="B20" i="5"/>
  <c r="H20" i="5"/>
  <c r="H19" i="5"/>
  <c r="B19" i="5"/>
  <c r="H18" i="5"/>
  <c r="B18" i="5"/>
  <c r="B16" i="5"/>
  <c r="H16" i="5"/>
  <c r="H15" i="5"/>
  <c r="B15" i="5"/>
  <c r="H14" i="5"/>
  <c r="B14" i="5"/>
  <c r="B33" i="14"/>
  <c r="H33" i="14"/>
  <c r="H29" i="14"/>
  <c r="B29" i="14"/>
  <c r="B34" i="14"/>
  <c r="H34" i="14"/>
  <c r="H32" i="14"/>
  <c r="B32" i="14"/>
  <c r="B31" i="14"/>
  <c r="H31" i="14"/>
  <c r="H30" i="14"/>
  <c r="B30" i="14"/>
  <c r="H34" i="13"/>
  <c r="B34" i="13"/>
  <c r="G34" i="13" a="1"/>
  <c r="H33" i="13"/>
  <c r="B33" i="13"/>
  <c r="H8" i="11"/>
  <c r="B8" i="11"/>
  <c r="H31" i="11"/>
  <c r="B31" i="11"/>
  <c r="H30" i="11"/>
  <c r="B30" i="11"/>
  <c r="H29" i="11"/>
  <c r="B29" i="11"/>
  <c r="H28" i="11"/>
  <c r="B28" i="11"/>
  <c r="B27" i="11"/>
  <c r="H27" i="11"/>
  <c r="H26" i="11"/>
  <c r="B26" i="11"/>
  <c r="B25" i="11"/>
  <c r="H25" i="11"/>
  <c r="H24" i="11"/>
  <c r="B24" i="11"/>
  <c r="H23" i="11"/>
  <c r="B23" i="11"/>
  <c r="B22" i="11"/>
  <c r="H22" i="11"/>
  <c r="H21" i="11"/>
  <c r="B21" i="11"/>
  <c r="B20" i="11"/>
  <c r="H20" i="11"/>
  <c r="H19" i="11"/>
  <c r="B19" i="11"/>
  <c r="B18" i="11"/>
  <c r="H18" i="11"/>
  <c r="B17" i="11"/>
  <c r="H17" i="11"/>
  <c r="H16" i="11"/>
  <c r="B16" i="11"/>
  <c r="H15" i="11"/>
  <c r="B15" i="11"/>
  <c r="H14" i="11"/>
  <c r="B14" i="11"/>
  <c r="B13" i="11"/>
  <c r="H13" i="11"/>
  <c r="H12" i="11"/>
  <c r="B12" i="11"/>
  <c r="H11" i="11"/>
  <c r="B11" i="11"/>
  <c r="H10" i="11"/>
  <c r="B10" i="11"/>
  <c r="B9" i="11"/>
  <c r="H9" i="11"/>
  <c r="H25" i="9"/>
  <c r="B25" i="9"/>
  <c r="H24" i="9"/>
  <c r="B24" i="9"/>
  <c r="B23" i="9"/>
  <c r="H23" i="9"/>
  <c r="H22" i="9"/>
  <c r="B22" i="9"/>
  <c r="B21" i="9"/>
  <c r="H21" i="9"/>
  <c r="B16" i="9"/>
  <c r="H16" i="9"/>
  <c r="B15" i="9"/>
  <c r="H15" i="9"/>
  <c r="B14" i="9"/>
  <c r="H14" i="9"/>
  <c r="H13" i="9"/>
  <c r="B13" i="9"/>
  <c r="B12" i="9"/>
  <c r="H12" i="9"/>
  <c r="H11" i="9"/>
  <c r="B11" i="9"/>
  <c r="B20" i="9"/>
  <c r="H20" i="9"/>
  <c r="H9" i="9"/>
  <c r="B9" i="9"/>
  <c r="B8" i="9"/>
  <c r="H8" i="9"/>
  <c r="H7" i="9"/>
  <c r="B7" i="9"/>
  <c r="H6" i="9"/>
  <c r="B6" i="9"/>
  <c r="H5" i="9"/>
  <c r="B5" i="9"/>
  <c r="H4" i="9"/>
  <c r="B4" i="9"/>
  <c r="H10" i="9"/>
  <c r="B10" i="9"/>
  <c r="B33" i="8"/>
  <c r="H33" i="8"/>
  <c r="B32" i="8"/>
  <c r="H32" i="8"/>
  <c r="B31" i="8"/>
  <c r="H31" i="8"/>
  <c r="H30" i="8"/>
  <c r="B30" i="8"/>
  <c r="B29" i="8"/>
  <c r="H29" i="8"/>
  <c r="H28" i="8"/>
  <c r="B28" i="8"/>
  <c r="H27" i="8"/>
  <c r="B27" i="8"/>
  <c r="B26" i="8"/>
  <c r="H26" i="8"/>
  <c r="H25" i="8"/>
  <c r="B25" i="8"/>
  <c r="H24" i="8"/>
  <c r="B24" i="8"/>
  <c r="B23" i="8"/>
  <c r="H23" i="8"/>
  <c r="H22" i="8"/>
  <c r="B22" i="8"/>
  <c r="B21" i="8"/>
  <c r="H21" i="8"/>
  <c r="B20" i="8"/>
  <c r="H20" i="8"/>
  <c r="B19" i="8"/>
  <c r="H19" i="8"/>
  <c r="B18" i="8"/>
  <c r="H18" i="8"/>
  <c r="B17" i="8"/>
  <c r="H17" i="8"/>
  <c r="B16" i="8"/>
  <c r="H16" i="8"/>
  <c r="B15" i="8"/>
  <c r="H15" i="8"/>
  <c r="B14" i="8"/>
  <c r="H14" i="8"/>
  <c r="H13" i="8"/>
  <c r="B13" i="8"/>
  <c r="H12" i="8"/>
  <c r="B12" i="8"/>
  <c r="B11" i="8"/>
  <c r="H11" i="8"/>
  <c r="H10" i="8"/>
  <c r="B10" i="8"/>
  <c r="H15" i="6"/>
  <c r="B15" i="6"/>
  <c r="B14" i="6"/>
  <c r="H14" i="6"/>
  <c r="H13" i="6"/>
  <c r="B13" i="6"/>
  <c r="H12" i="6"/>
  <c r="B12" i="6"/>
  <c r="H13" i="5"/>
  <c r="B13" i="5"/>
  <c r="B12" i="5"/>
  <c r="H12" i="5"/>
  <c r="H11" i="5"/>
  <c r="B11" i="5"/>
  <c r="H10" i="5"/>
  <c r="B10" i="5"/>
  <c r="B9" i="5"/>
  <c r="H9" i="5"/>
  <c r="B8" i="5"/>
  <c r="H8" i="5"/>
  <c r="H7" i="5"/>
  <c r="B7" i="5"/>
  <c r="B29" i="5"/>
  <c r="H29" i="5"/>
  <c r="H6" i="5"/>
  <c r="B6" i="5"/>
  <c r="B5" i="5"/>
  <c r="H5" i="5"/>
  <c r="H4" i="5"/>
  <c r="B4" i="5"/>
  <c r="A10" i="15"/>
  <c r="D10" i="15" s="1"/>
  <c r="E10" i="15" s="1"/>
  <c r="A11" i="15"/>
  <c r="D11" i="15" s="1"/>
  <c r="E11" i="15" s="1"/>
  <c r="A13" i="15"/>
  <c r="D13" i="15" s="1"/>
  <c r="E13" i="15" s="1"/>
  <c r="A14" i="15"/>
  <c r="D14" i="15" s="1"/>
  <c r="E14" i="15" s="1"/>
  <c r="A15" i="15"/>
  <c r="D15" i="15" s="1"/>
  <c r="E15" i="15" s="1"/>
  <c r="B4" i="14"/>
  <c r="H4" i="14"/>
  <c r="B5" i="14"/>
  <c r="H5" i="14"/>
  <c r="B7" i="14"/>
  <c r="H7" i="14"/>
  <c r="B6" i="14"/>
  <c r="H6" i="14"/>
  <c r="B14" i="14"/>
  <c r="H14" i="14"/>
  <c r="B13" i="14"/>
  <c r="H13" i="14"/>
  <c r="B12" i="14"/>
  <c r="H12" i="14"/>
  <c r="B11" i="14"/>
  <c r="G11" i="14" a="1"/>
  <c r="H11" i="14"/>
  <c r="B10" i="14"/>
  <c r="G10" i="14" a="1"/>
  <c r="H10" i="14"/>
  <c r="B9" i="14"/>
  <c r="G9" i="14" a="1"/>
  <c r="H9" i="14"/>
  <c r="B8" i="14"/>
  <c r="G8" i="14" a="1"/>
  <c r="H8" i="14"/>
  <c r="B17" i="12"/>
  <c r="H17" i="12"/>
  <c r="B16" i="12"/>
  <c r="H16" i="12"/>
  <c r="B15" i="12"/>
  <c r="H15" i="12"/>
  <c r="B14" i="12"/>
  <c r="H14" i="12"/>
  <c r="B13" i="12"/>
  <c r="H13" i="12"/>
  <c r="B12" i="12"/>
  <c r="H12" i="12"/>
  <c r="B11" i="12"/>
  <c r="H11" i="12"/>
  <c r="B10" i="12"/>
  <c r="H10" i="12"/>
  <c r="B9" i="12"/>
  <c r="H9" i="12"/>
  <c r="B8" i="12"/>
  <c r="H8" i="12"/>
  <c r="B7" i="12"/>
  <c r="G7" i="12" a="1"/>
  <c r="H7" i="12"/>
  <c r="B6" i="12"/>
  <c r="G6" i="12" a="1"/>
  <c r="H6" i="12"/>
  <c r="B5" i="12"/>
  <c r="G5" i="12" a="1"/>
  <c r="H5" i="12"/>
  <c r="B4" i="12"/>
  <c r="H4" i="12"/>
  <c r="B27" i="12"/>
  <c r="H27" i="12"/>
  <c r="B26" i="12"/>
  <c r="H26" i="12"/>
  <c r="B25" i="12"/>
  <c r="H25" i="12"/>
  <c r="B24" i="12"/>
  <c r="H24" i="12"/>
  <c r="B23" i="12"/>
  <c r="H23" i="12"/>
  <c r="B22" i="12"/>
  <c r="H22" i="12"/>
  <c r="B21" i="12"/>
  <c r="H21" i="12"/>
  <c r="B20" i="12"/>
  <c r="H20" i="12"/>
  <c r="B19" i="12"/>
  <c r="H19" i="12"/>
  <c r="B18" i="12"/>
  <c r="H18" i="12"/>
  <c r="B4" i="11"/>
  <c r="H4" i="11"/>
  <c r="B6" i="11"/>
  <c r="G6" i="11" a="1"/>
  <c r="H6" i="11"/>
  <c r="B7" i="11"/>
  <c r="H7" i="11"/>
  <c r="G7" i="11" a="1"/>
  <c r="B5" i="11"/>
  <c r="G5" i="11" a="1"/>
  <c r="H5" i="11"/>
  <c r="B8" i="10"/>
  <c r="G8" i="10" a="1"/>
  <c r="H8" i="10"/>
  <c r="B7" i="10"/>
  <c r="G7" i="10" a="1"/>
  <c r="H7" i="10"/>
  <c r="B10" i="10"/>
  <c r="H10" i="10"/>
  <c r="B9" i="10"/>
  <c r="H9" i="10"/>
  <c r="B11" i="10"/>
  <c r="H11" i="10"/>
  <c r="B13" i="10"/>
  <c r="H13" i="10"/>
  <c r="B12" i="10"/>
  <c r="H12" i="10"/>
  <c r="B19" i="9"/>
  <c r="H19" i="9"/>
  <c r="B18" i="9"/>
  <c r="H18" i="9"/>
  <c r="B17" i="9"/>
  <c r="H17" i="9"/>
  <c r="B5" i="7"/>
  <c r="H5" i="7"/>
  <c r="B31" i="7"/>
  <c r="H31" i="7"/>
  <c r="B12" i="7"/>
  <c r="H12" i="7"/>
  <c r="B30" i="7"/>
  <c r="H30" i="7"/>
  <c r="B29" i="7"/>
  <c r="H29" i="7"/>
  <c r="B28" i="7"/>
  <c r="H28" i="7"/>
  <c r="B27" i="7"/>
  <c r="H27" i="7"/>
  <c r="B26" i="7"/>
  <c r="H26" i="7"/>
  <c r="B25" i="7"/>
  <c r="H25" i="7"/>
  <c r="B24" i="7"/>
  <c r="H24" i="7"/>
  <c r="B23" i="7"/>
  <c r="H23" i="7"/>
  <c r="B22" i="7"/>
  <c r="H22" i="7"/>
  <c r="B21" i="7"/>
  <c r="H21" i="7"/>
  <c r="B20" i="7"/>
  <c r="H20" i="7"/>
  <c r="B19" i="7"/>
  <c r="H19" i="7"/>
  <c r="B17" i="7"/>
  <c r="H17" i="7"/>
  <c r="B16" i="7"/>
  <c r="H16" i="7"/>
  <c r="B15" i="7"/>
  <c r="H15" i="7"/>
  <c r="B14" i="7"/>
  <c r="H14" i="7"/>
  <c r="B13" i="7"/>
  <c r="H13" i="7"/>
  <c r="B18" i="7"/>
  <c r="G18" i="7" a="1"/>
  <c r="H18" i="7"/>
  <c r="B6" i="7"/>
  <c r="G6" i="7" a="1"/>
  <c r="H6" i="7"/>
  <c r="B11" i="7"/>
  <c r="G11" i="7" a="1"/>
  <c r="H11" i="7"/>
  <c r="B10" i="7"/>
  <c r="G10" i="7" a="1"/>
  <c r="H10" i="7"/>
  <c r="B9" i="7"/>
  <c r="G9" i="7" a="1"/>
  <c r="H9" i="7"/>
  <c r="B8" i="7"/>
  <c r="G8" i="7" a="1"/>
  <c r="H8" i="7"/>
  <c r="B7" i="7"/>
  <c r="G7" i="7" a="1"/>
  <c r="H7" i="7"/>
  <c r="B4" i="7"/>
  <c r="G4" i="7" a="1"/>
  <c r="H4" i="7"/>
  <c r="B6" i="6"/>
  <c r="G6" i="6" a="1"/>
  <c r="H6" i="6"/>
  <c r="B7" i="6"/>
  <c r="H7" i="6"/>
  <c r="B8" i="6"/>
  <c r="H8" i="6"/>
  <c r="B10" i="6"/>
  <c r="H10" i="6"/>
  <c r="B9" i="6"/>
  <c r="H9" i="6"/>
  <c r="B11" i="6"/>
  <c r="H11" i="6"/>
  <c r="B4" i="6"/>
  <c r="H4" i="6"/>
  <c r="B5" i="6"/>
  <c r="H5" i="6"/>
  <c r="B22" i="4"/>
  <c r="H22" i="4"/>
  <c r="B21" i="4"/>
  <c r="H21" i="4"/>
  <c r="B20" i="4"/>
  <c r="H20" i="4"/>
  <c r="B19" i="4"/>
  <c r="H19" i="4"/>
  <c r="B18" i="4"/>
  <c r="H18" i="4"/>
  <c r="B17" i="4"/>
  <c r="H17" i="4"/>
  <c r="B16" i="4"/>
  <c r="H16" i="4"/>
  <c r="B15" i="4"/>
  <c r="H15" i="4"/>
  <c r="B14" i="4"/>
  <c r="H14" i="4"/>
  <c r="B13" i="4"/>
  <c r="H13" i="4"/>
  <c r="B11" i="4"/>
  <c r="H11" i="4"/>
  <c r="B10" i="4"/>
  <c r="H10" i="4"/>
  <c r="B9" i="4"/>
  <c r="H9" i="4"/>
  <c r="B8" i="4"/>
  <c r="H8" i="4"/>
  <c r="B7" i="4"/>
  <c r="H7" i="4"/>
  <c r="B6" i="4"/>
  <c r="H6" i="4"/>
  <c r="B4" i="4"/>
  <c r="H4" i="4"/>
  <c r="B5" i="4"/>
  <c r="H5" i="4"/>
  <c r="B12" i="4"/>
  <c r="H12" i="4"/>
  <c r="B24" i="4"/>
  <c r="H24" i="4"/>
  <c r="B23" i="4"/>
  <c r="H23" i="4"/>
  <c r="H5" i="3"/>
  <c r="B5" i="3"/>
  <c r="B7" i="3"/>
  <c r="B8" i="3"/>
  <c r="B9" i="3"/>
  <c r="B10" i="3"/>
  <c r="H12" i="3"/>
  <c r="B12" i="3"/>
  <c r="B4" i="3"/>
  <c r="H4" i="3"/>
  <c r="B6" i="3"/>
  <c r="H6" i="3"/>
  <c r="B11" i="3"/>
  <c r="H26" i="3"/>
  <c r="B26" i="3"/>
  <c r="B17" i="3"/>
  <c r="H17" i="3"/>
  <c r="B20" i="3"/>
  <c r="H20" i="3"/>
  <c r="B22" i="3"/>
  <c r="H22" i="3"/>
  <c r="B25" i="3"/>
  <c r="H25" i="3"/>
  <c r="B28" i="3"/>
  <c r="H28" i="3"/>
  <c r="B30" i="3"/>
  <c r="H30" i="3"/>
  <c r="H13" i="3"/>
  <c r="B13" i="3"/>
  <c r="B15" i="3"/>
  <c r="H16" i="3"/>
  <c r="B16" i="3"/>
  <c r="G16" i="3" a="1"/>
  <c r="H18" i="3"/>
  <c r="B18" i="3"/>
  <c r="H19" i="3"/>
  <c r="B19" i="3"/>
  <c r="H21" i="3"/>
  <c r="B21" i="3"/>
  <c r="H23" i="3"/>
  <c r="B23" i="3"/>
  <c r="B33" i="3"/>
  <c r="H33" i="3"/>
  <c r="H24" i="3"/>
  <c r="B24" i="3"/>
  <c r="H27" i="3"/>
  <c r="B27" i="3"/>
  <c r="G27" i="3" a="1"/>
  <c r="B29" i="3"/>
  <c r="G29" i="3" a="1"/>
  <c r="H29" i="3"/>
  <c r="B31" i="3"/>
  <c r="G31" i="3" a="1"/>
  <c r="H31" i="3"/>
  <c r="B34" i="3"/>
  <c r="G34" i="3" a="1"/>
  <c r="H34" i="3"/>
  <c r="B32" i="3"/>
  <c r="G32" i="3" a="1"/>
  <c r="H32" i="3"/>
  <c r="B14" i="3"/>
  <c r="G4" i="4" l="1" a="1"/>
  <c r="G17" i="12" a="1"/>
  <c r="G16" i="12" a="1"/>
  <c r="G13" i="12" a="1"/>
  <c r="G12" i="12" a="1"/>
  <c r="G11" i="12" a="1"/>
  <c r="G10" i="12" a="1"/>
  <c r="G9" i="12" a="1"/>
  <c r="G8" i="12" a="1"/>
  <c r="G24" i="7" a="1"/>
  <c r="G23" i="7" a="1"/>
  <c r="G22" i="4" a="1"/>
  <c r="G21" i="4" a="1"/>
  <c r="G20" i="4" a="1"/>
  <c r="G9" i="4" a="1"/>
  <c r="G6" i="4" a="1"/>
  <c r="G12" i="4" a="1"/>
  <c r="G24" i="4" a="1"/>
  <c r="G23" i="4" a="1"/>
  <c r="G5" i="3" a="1"/>
  <c r="G7" i="3" a="1"/>
  <c r="H7" i="3" s="1"/>
  <c r="G8" i="3" a="1"/>
  <c r="H8" i="3" s="1"/>
  <c r="G15" i="3" a="1"/>
  <c r="H15" i="3" s="1"/>
  <c r="H36" i="13"/>
  <c r="D19" i="2" s="1"/>
  <c r="G10" i="4" a="1"/>
  <c r="G13" i="3" a="1"/>
  <c r="G5" i="4" a="1"/>
  <c r="H36" i="8"/>
  <c r="D14" i="2" s="1"/>
  <c r="G14" i="4" a="1"/>
  <c r="H36" i="9"/>
  <c r="D15" i="2" s="1"/>
  <c r="G4" i="14" a="1"/>
  <c r="G5" i="14" a="1"/>
  <c r="G7" i="6" a="1"/>
  <c r="G11" i="4" a="1"/>
  <c r="G9" i="3" a="1"/>
  <c r="H9" i="3" s="1"/>
  <c r="G10" i="3" a="1"/>
  <c r="H10" i="3" s="1"/>
  <c r="G12" i="3" a="1"/>
  <c r="G4" i="3" a="1"/>
  <c r="G6" i="3" a="1"/>
  <c r="G11" i="3" a="1"/>
  <c r="H11" i="3" s="1"/>
  <c r="G17" i="3" a="1"/>
  <c r="G20" i="3" a="1"/>
  <c r="G22" i="3" a="1"/>
  <c r="G25" i="3" a="1"/>
  <c r="G7" i="14" a="1"/>
  <c r="G5" i="6" a="1"/>
  <c r="G28" i="3" a="1"/>
  <c r="G30" i="3" a="1"/>
  <c r="H36" i="5"/>
  <c r="D11" i="2" s="1"/>
  <c r="H36" i="10"/>
  <c r="D16" i="2" s="1"/>
  <c r="H36" i="7"/>
  <c r="D13" i="2" s="1"/>
  <c r="G13" i="14" a="1"/>
  <c r="G18" i="4" a="1"/>
  <c r="G17" i="4" a="1"/>
  <c r="G16" i="4" a="1"/>
  <c r="G15" i="4" a="1"/>
  <c r="G12" i="14" a="1"/>
  <c r="G13" i="4" a="1"/>
  <c r="G15" i="13" a="1"/>
  <c r="G15" i="14" a="1"/>
  <c r="G27" i="4" a="1"/>
  <c r="G5" i="5" a="1"/>
  <c r="G6" i="5" a="1"/>
  <c r="G7" i="5" a="1"/>
  <c r="G9" i="5" a="1"/>
  <c r="G10" i="5" a="1"/>
  <c r="G11" i="5" a="1"/>
  <c r="G12" i="5" a="1"/>
  <c r="G13" i="5" a="1"/>
  <c r="G14" i="5" a="1"/>
  <c r="G15" i="5" a="1"/>
  <c r="G16" i="5" a="1"/>
  <c r="G18" i="5" a="1"/>
  <c r="G19" i="5" a="1"/>
  <c r="G20" i="5" a="1"/>
  <c r="G21" i="5" a="1"/>
  <c r="G22" i="5" a="1"/>
  <c r="G23" i="5" a="1"/>
  <c r="G19" i="14" a="1"/>
  <c r="G4" i="5" a="1"/>
  <c r="G8" i="5" a="1"/>
  <c r="G31" i="5" a="1"/>
  <c r="G32" i="5" a="1"/>
  <c r="G33" i="5" a="1"/>
  <c r="G34" i="5" a="1"/>
  <c r="G17" i="5" a="1"/>
  <c r="G12" i="6" a="1"/>
  <c r="G13" i="6" a="1"/>
  <c r="G14" i="6" a="1"/>
  <c r="G15" i="6" a="1"/>
  <c r="G16" i="6" a="1"/>
  <c r="G17" i="6" a="1"/>
  <c r="G18" i="6" a="1"/>
  <c r="G19" i="6" a="1"/>
  <c r="G20" i="6" a="1"/>
  <c r="G29" i="4" a="1"/>
  <c r="G26" i="6" a="1"/>
  <c r="G27" i="6" a="1"/>
  <c r="G28" i="6" a="1"/>
  <c r="G29" i="6" a="1"/>
  <c r="G30" i="6" a="1"/>
  <c r="G31" i="6" a="1"/>
  <c r="G32" i="6" a="1"/>
  <c r="G33" i="6" a="1"/>
  <c r="G32" i="7" a="1"/>
  <c r="G33" i="7" a="1"/>
  <c r="G34" i="7" a="1"/>
  <c r="G4" i="8" a="1"/>
  <c r="G5" i="8" a="1"/>
  <c r="G6" i="8" a="1"/>
  <c r="G7" i="8" a="1"/>
  <c r="G8" i="8" a="1"/>
  <c r="G9" i="8" a="1"/>
  <c r="G10" i="8" a="1"/>
  <c r="G11" i="8" a="1"/>
  <c r="G12" i="8" a="1"/>
  <c r="G13" i="8" a="1"/>
  <c r="G14" i="8" a="1"/>
  <c r="G15" i="8" a="1"/>
  <c r="G18" i="14" a="1"/>
  <c r="G33" i="8" a="1"/>
  <c r="G6" i="9" a="1"/>
  <c r="G7" i="9" a="1"/>
  <c r="G8" i="9" a="1"/>
  <c r="G10" i="9" a="1"/>
  <c r="G11" i="9" a="1"/>
  <c r="G13" i="9" a="1"/>
  <c r="G14" i="9" a="1"/>
  <c r="G15" i="9" a="1"/>
  <c r="G16" i="9" a="1"/>
  <c r="G20" i="9" a="1"/>
  <c r="G21" i="9" a="1"/>
  <c r="G22" i="9" a="1"/>
  <c r="G23" i="9" a="1"/>
  <c r="G28" i="4" a="1"/>
  <c r="G31" i="4" a="1"/>
  <c r="G4" i="9" a="1"/>
  <c r="G5" i="9" a="1"/>
  <c r="G9" i="9" a="1"/>
  <c r="G12" i="9" a="1"/>
  <c r="G25" i="9" a="1"/>
  <c r="G26" i="9" a="1"/>
  <c r="G27" i="9" a="1"/>
  <c r="G28" i="9" a="1"/>
  <c r="G29" i="9" a="1"/>
  <c r="G30" i="9" a="1"/>
  <c r="G31" i="9" a="1"/>
  <c r="G32" i="9" a="1"/>
  <c r="G33" i="9" a="1"/>
  <c r="G34" i="9" a="1"/>
  <c r="G20" i="14" a="1"/>
  <c r="G30" i="4" a="1"/>
  <c r="G16" i="8" a="1"/>
  <c r="G21" i="8" a="1"/>
  <c r="G25" i="8" a="1"/>
  <c r="G26" i="8" a="1"/>
  <c r="G27" i="8" a="1"/>
  <c r="G28" i="8" a="1"/>
  <c r="G31" i="8" a="1"/>
  <c r="G17" i="10" a="1"/>
  <c r="G19" i="10" a="1"/>
  <c r="G20" i="10" a="1"/>
  <c r="G21" i="10" a="1"/>
  <c r="G22" i="10" a="1"/>
  <c r="G23" i="10" a="1"/>
  <c r="G24" i="10" a="1"/>
  <c r="G25" i="10" a="1"/>
  <c r="G26" i="10" a="1"/>
  <c r="G28" i="10" a="1"/>
  <c r="G29" i="10" a="1"/>
  <c r="G30" i="10" a="1"/>
  <c r="G32" i="10" a="1"/>
  <c r="G8" i="11" a="1"/>
  <c r="G14" i="11" a="1"/>
  <c r="G15" i="11" a="1"/>
  <c r="G19" i="11" a="1"/>
  <c r="G20" i="11" a="1"/>
  <c r="G21" i="11" a="1"/>
  <c r="G22" i="11" a="1"/>
  <c r="G23" i="11" a="1"/>
  <c r="G24" i="11" a="1"/>
  <c r="G17" i="13" a="1"/>
  <c r="G17" i="14" a="1"/>
  <c r="G26" i="4" a="1"/>
  <c r="G19" i="8" a="1"/>
  <c r="G20" i="8" a="1"/>
  <c r="G22" i="8" a="1"/>
  <c r="G23" i="8" a="1"/>
  <c r="G24" i="8" a="1"/>
  <c r="G29" i="8" a="1"/>
  <c r="G30" i="8" a="1"/>
  <c r="G32" i="8" a="1"/>
  <c r="G18" i="10" a="1"/>
  <c r="G27" i="10" a="1"/>
  <c r="G31" i="10" a="1"/>
  <c r="G33" i="10" a="1"/>
  <c r="G34" i="10" a="1"/>
  <c r="G9" i="11" a="1"/>
  <c r="G10" i="11" a="1"/>
  <c r="G11" i="11" a="1"/>
  <c r="G12" i="11" a="1"/>
  <c r="G13" i="11" a="1"/>
  <c r="G16" i="11" a="1"/>
  <c r="G17" i="11" a="1"/>
  <c r="G18" i="11" a="1"/>
  <c r="G25" i="11" a="1"/>
  <c r="G26" i="11" a="1"/>
  <c r="G27" i="11" a="1"/>
  <c r="G28" i="11" a="1"/>
  <c r="G29" i="11" a="1"/>
  <c r="G30" i="11" a="1"/>
  <c r="G31" i="11" a="1"/>
  <c r="G32" i="11" a="1"/>
  <c r="G33" i="11" a="1"/>
  <c r="G28" i="12" a="1"/>
  <c r="G29" i="12" a="1"/>
  <c r="G30" i="12" a="1"/>
  <c r="G31" i="12" a="1"/>
  <c r="G32" i="12" a="1"/>
  <c r="G33" i="12" a="1"/>
  <c r="G14" i="13" a="1"/>
  <c r="G16" i="14" a="1"/>
  <c r="G25" i="4" a="1"/>
  <c r="G17" i="8" a="1"/>
  <c r="G4" i="13" a="1"/>
  <c r="G5" i="13" a="1"/>
  <c r="G6" i="13" a="1"/>
  <c r="G7" i="13" a="1"/>
  <c r="G8" i="13" a="1"/>
  <c r="G18" i="13" a="1"/>
  <c r="G19" i="13" a="1"/>
  <c r="G20" i="13" a="1"/>
  <c r="G22" i="13" a="1"/>
  <c r="G23" i="13" a="1"/>
  <c r="G24" i="13" a="1"/>
  <c r="G25" i="13" a="1"/>
  <c r="G26" i="13" a="1"/>
  <c r="G27" i="13" a="1"/>
  <c r="G28" i="13" a="1"/>
  <c r="G29" i="13" a="1"/>
  <c r="G30" i="13" a="1"/>
  <c r="G31" i="13" a="1"/>
  <c r="G32" i="13" a="1"/>
  <c r="G33" i="13" a="1"/>
  <c r="G16" i="13" a="1"/>
  <c r="G21" i="14" a="1"/>
  <c r="G22" i="14" a="1"/>
  <c r="G23" i="14" a="1"/>
  <c r="G24" i="14" a="1"/>
  <c r="G25" i="14" a="1"/>
  <c r="G26" i="14" a="1"/>
  <c r="G27" i="14" a="1"/>
  <c r="G28" i="14" a="1"/>
  <c r="G29" i="14" a="1"/>
  <c r="G30" i="14" a="1"/>
  <c r="G31" i="14" a="1"/>
  <c r="G32" i="14" a="1"/>
  <c r="G33" i="14" a="1"/>
  <c r="G34" i="14" a="1"/>
  <c r="H36" i="12"/>
  <c r="D18" i="2" s="1"/>
  <c r="H36" i="11"/>
  <c r="D17" i="2" s="1"/>
  <c r="H36" i="6"/>
  <c r="D12" i="2" s="1"/>
  <c r="H36" i="4"/>
  <c r="D10" i="2" s="1"/>
  <c r="H36" i="14"/>
  <c r="D20" i="2" s="1"/>
  <c r="G18" i="8" a="1"/>
  <c r="G21" i="13" a="1"/>
  <c r="G6" i="14" a="1"/>
  <c r="G23" i="6" a="1"/>
  <c r="G15" i="12" a="1"/>
  <c r="G22" i="6" a="1"/>
  <c r="G21" i="6" a="1"/>
  <c r="G30" i="5" a="1"/>
  <c r="G4" i="12" a="1"/>
  <c r="G27" i="12" a="1"/>
  <c r="G26" i="12" a="1"/>
  <c r="G25" i="12" a="1"/>
  <c r="G24" i="12" a="1"/>
  <c r="G23" i="12" a="1"/>
  <c r="G22" i="12" a="1"/>
  <c r="G21" i="12" a="1"/>
  <c r="G20" i="12" a="1"/>
  <c r="G19" i="12" a="1"/>
  <c r="G29" i="5" a="1"/>
  <c r="G28" i="5" a="1"/>
  <c r="G10" i="10" a="1"/>
  <c r="G9" i="10" a="1"/>
  <c r="G11" i="10" a="1"/>
  <c r="G13" i="10" a="1"/>
  <c r="G12" i="10" a="1"/>
  <c r="G19" i="9" a="1"/>
  <c r="G18" i="9" a="1"/>
  <c r="G17" i="9" a="1"/>
  <c r="G5" i="7" a="1"/>
  <c r="G31" i="7" a="1"/>
  <c r="G12" i="7" a="1"/>
  <c r="G30" i="7" a="1"/>
  <c r="G29" i="7" a="1"/>
  <c r="G28" i="7" a="1"/>
  <c r="G27" i="5" a="1"/>
  <c r="G8" i="6" a="1"/>
  <c r="G26" i="5" a="1"/>
  <c r="G22" i="7" a="1"/>
  <c r="G21" i="7" a="1"/>
  <c r="G20" i="7" a="1"/>
  <c r="G19" i="7" a="1"/>
  <c r="G17" i="7" a="1"/>
  <c r="G16" i="7" a="1"/>
  <c r="G15" i="7" a="1"/>
  <c r="G14" i="7" a="1"/>
  <c r="G25" i="5" a="1"/>
  <c r="G24" i="6" a="1"/>
  <c r="G10" i="6" a="1"/>
  <c r="G9" i="6" a="1"/>
  <c r="G11" i="6" a="1"/>
  <c r="G8" i="4" a="1"/>
  <c r="G18" i="3" a="1"/>
  <c r="G19" i="3" a="1"/>
  <c r="G21" i="3" a="1"/>
  <c r="G23" i="3" a="1"/>
  <c r="G33" i="3" a="1"/>
  <c r="G14" i="3" a="1"/>
  <c r="G13" i="13" a="1"/>
  <c r="G12" i="13" a="1"/>
  <c r="G11" i="13" a="1"/>
  <c r="G10" i="13" a="1"/>
  <c r="G9" i="13" a="1"/>
  <c r="G34" i="12" a="1"/>
  <c r="G16" i="10" a="1"/>
  <c r="G15" i="10" a="1"/>
  <c r="G14" i="10" a="1"/>
  <c r="G6" i="10" a="1"/>
  <c r="G5" i="10" a="1"/>
  <c r="G4" i="10" a="1"/>
  <c r="G24" i="9" a="1"/>
  <c r="G25" i="6" a="1"/>
  <c r="G14" i="12" a="1"/>
  <c r="G18" i="12" a="1"/>
  <c r="G27" i="7" a="1"/>
  <c r="G24" i="5" a="1"/>
  <c r="G25" i="7" a="1"/>
  <c r="G13" i="7" a="1"/>
  <c r="G26" i="7" a="1"/>
  <c r="G4" i="6" a="1"/>
  <c r="G26" i="3" a="1"/>
  <c r="G19" i="4" a="1"/>
  <c r="G14" i="14" a="1"/>
  <c r="G4" i="11" a="1"/>
  <c r="G7" i="4" a="1"/>
  <c r="G24" i="3" a="1"/>
  <c r="G36" i="14" l="1"/>
  <c r="B20" i="2" s="1"/>
  <c r="G36" i="3"/>
  <c r="B9" i="2" s="1"/>
  <c r="F39" i="5" a="1"/>
  <c r="G36" i="5"/>
  <c r="B11" i="2" s="1"/>
  <c r="F39" i="8" a="1"/>
  <c r="G36" i="8"/>
  <c r="B14" i="2" s="1"/>
  <c r="F39" i="9" a="1"/>
  <c r="G36" i="9"/>
  <c r="B15" i="2" s="1"/>
  <c r="F39" i="13" a="1"/>
  <c r="G36" i="13"/>
  <c r="B19" i="2" s="1"/>
  <c r="F39" i="12" a="1"/>
  <c r="G36" i="12"/>
  <c r="B18" i="2" s="1"/>
  <c r="G36" i="7"/>
  <c r="B13" i="2" s="1"/>
  <c r="F39" i="7" a="1"/>
  <c r="F39" i="3" a="1"/>
  <c r="H14" i="3"/>
  <c r="H36" i="3" s="1"/>
  <c r="D9" i="2" s="1"/>
  <c r="G36" i="10"/>
  <c r="B16" i="2" s="1"/>
  <c r="F39" i="10" a="1"/>
  <c r="F39" i="6" a="1"/>
  <c r="G36" i="6"/>
  <c r="B12" i="2" s="1"/>
  <c r="F39" i="11" a="1"/>
  <c r="G36" i="11"/>
  <c r="B17" i="2" s="1"/>
  <c r="F39" i="14" a="1"/>
  <c r="F39" i="4" a="1"/>
  <c r="G36" i="4"/>
  <c r="B10" i="2" s="1"/>
  <c r="E9" i="2" l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D21" i="2"/>
  <c r="B21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<sst xmlns="http://schemas.openxmlformats.org/spreadsheetml/2006/main" count="346" uniqueCount="119">
  <si>
    <t>EXCEL MIT COPILOT 2027  ·  VORLAGE 7 VON 10</t>
  </si>
  <si>
    <t>Arbeitszeit und Überstunden</t>
  </si>
  <si>
    <t>Ein Blatt je Monat: Beginn, Ende und Pause eintragen, die Mappe rechnet Arbeitszeit, Soll und Saldo, auch über Mitternacht. Die Übersicht führt Dein Überstundenkonto übers ganze Jahr.</t>
  </si>
  <si>
    <t>So benutzt Du die Vorlage</t>
  </si>
  <si>
    <t>Schritt 1</t>
  </si>
  <si>
    <t>Im Blatt „Übersicht“ Name, Jahr, Bundesland, die Sollzeit pro Tag (z. B. 8:00) und den Übertrag aus dem Vorjahr in Stunden eintragen.</t>
  </si>
  <si>
    <t>Schritt 2</t>
  </si>
  <si>
    <t>In den Monatsblättern Jan bis Dez je Tag Beginn und Ende als Uhrzeit (z. B. 8:15) und die Pause in Minuten eintragen.</t>
  </si>
  <si>
    <t>Schritt 3</t>
  </si>
  <si>
    <t>Für Urlaub U, für Krankheit K eintragen: Der Tag zählt dann als erfüllt. G steht für einen Gleittag, an dem die Sollzeit vom Konto abgeht.</t>
  </si>
  <si>
    <t>Schritt 4</t>
  </si>
  <si>
    <t>Wochenenden und Feiertage haben automatisch kein Soll. Wer dort arbeitet, bekommt die Zeit voll als Plus.</t>
  </si>
  <si>
    <t>Schritt 5</t>
  </si>
  <si>
    <t>Unten im Monatsblatt warnt Dich die Zeile „offene Arbeitstage“, wenn Du einen vergangenen Arbeitstag vergessen hast.</t>
  </si>
  <si>
    <t>Farben in dieser Mappe</t>
  </si>
  <si>
    <t>gelbe Zellen</t>
  </si>
  <si>
    <t>Hier trägst Du etwas ein.</t>
  </si>
  <si>
    <t>weiße Zellen</t>
  </si>
  <si>
    <t>Rechnen von selbst. Bitte nicht überschreiben, sonst geht die Formel verloren.</t>
  </si>
  <si>
    <t>grüne Kopfzeile</t>
  </si>
  <si>
    <t>Intelligente Tabelle: Neue Zeilen direkt darunter eintippen, Formeln und Auswertungen wachsen mit.</t>
  </si>
  <si>
    <t>Gut zu wissen</t>
  </si>
  <si>
    <t>•</t>
  </si>
  <si>
    <t>Der Saldo steht in Stunden mit Komma (1,50 = anderthalb Stunden). So kann Excel auch Minusstunden zeigen, statt Rauten anzuzeigen.</t>
  </si>
  <si>
    <t>Arbeitszeit über Mitternacht (z. B. 22:00 bis 6:00) rechnet die Formel richtig.</t>
  </si>
  <si>
    <t>Die Beispieleinträge im Januar einfach löschen.</t>
  </si>
  <si>
    <t>Mit Copilot erweitern</t>
  </si>
  <si>
    <t>Öffne eine Kopie dieser Mappe, klick unten rechts auf das Copilot-Symbol und tipp diesen Auftrag ins Eingabefeld. Was in [eckigen Klammern] steht, ersetzt Du durch Deinen Wunsch. Copilot sieht die Mappe, Du musst die Tabellen also nicht beschreiben.</t>
  </si>
  <si>
    <t>[Markiere in allen Monatsblättern die Tage orange, an denen mehr als 10 Stunden gearbeitet wurde oder die Pause bei über 6 Stunden kürzer als 30 Minuten ist]. [Tage mit dem Code U, K oder G bleiben unmarkiert.] Verwende Regeln, die für jeden Tag des Monats gelten, und ändere sonst nichts.</t>
  </si>
  <si>
    <t>Danach der 60-Sekunden-Check: Stichprobe, Ausreißer, Summe und Anzahl (Abschnitt 1.5). Gefällt Dir das Ergebnis nicht, klick unter der Antwort auf „Rückgängig machen“. Copilot liest die ganze Mappe: Stehen darin echte Namen mit Adressen, Bankdaten oder Gehälter, probier den Auftrag erst an einer Kopie mit erfundenen Daten aus (Datenschutz-Ampel, Abschnitt 1.3).</t>
  </si>
  <si>
    <t>Im Buch</t>
  </si>
  <si>
    <t>Aufgabe 3.3 „Arbeitszeit und Überstunden“ erklärt REST für Nachtschichten, das Format [h]:mm und warum Minusstunden als Rauten erscheinen.</t>
  </si>
  <si>
    <t>Läuft ab Excel 2021 und in Microsoft 365.</t>
  </si>
  <si>
    <t>Aus dem Buch „Excel mit Copilot 2027“ von Florian Knust. Für Deinen eigenen Gebrauch, auch im Job. Weitergeben bitte nur mit Verweis auf das Buch.</t>
  </si>
  <si>
    <t>Überstundenkonto</t>
  </si>
  <si>
    <t>Name</t>
  </si>
  <si>
    <t>Alex Muster</t>
  </si>
  <si>
    <t>Jahr</t>
  </si>
  <si>
    <t>Bundesland</t>
  </si>
  <si>
    <t>Soll pro Tag</t>
  </si>
  <si>
    <t>Übertrag Vorjahr (Std.)</t>
  </si>
  <si>
    <t>Monat</t>
  </si>
  <si>
    <t>Soll Monat (Std.)</t>
  </si>
  <si>
    <t>Ist (Std.)</t>
  </si>
  <si>
    <t>Saldo</t>
  </si>
  <si>
    <t>Konto</t>
  </si>
  <si>
    <t>Urlaub</t>
  </si>
  <si>
    <t>Krank</t>
  </si>
  <si>
    <t>Arbeitszeit</t>
  </si>
  <si>
    <t>Datum</t>
  </si>
  <si>
    <t>Tag</t>
  </si>
  <si>
    <t>Beginn</t>
  </si>
  <si>
    <t>Ende</t>
  </si>
  <si>
    <t>Pause (Min.)</t>
  </si>
  <si>
    <t>Soll</t>
  </si>
  <si>
    <t>Saldo (Std.)</t>
  </si>
  <si>
    <t>Code</t>
  </si>
  <si>
    <t>Bemerkung</t>
  </si>
  <si>
    <t>U</t>
  </si>
  <si>
    <t>K</t>
  </si>
  <si>
    <t>G</t>
  </si>
  <si>
    <t>Summe</t>
  </si>
  <si>
    <t>offene Arbeitstage</t>
  </si>
  <si>
    <t>Nachtschicht Inventur</t>
  </si>
  <si>
    <t>Soll Monat: alle Sollstunden des Monats. Der Saldo zählt nur Tage, an denen Du etwas eingetragen hast. Urlaub und Krankheit gelten als erfüllt.</t>
  </si>
  <si>
    <t>Feiertage</t>
  </si>
  <si>
    <t>Rechnet sich für Jahr und Bundesland selbst aus. Eigene freie Tage trägst Du unten in die gelben Zeilen ein.</t>
  </si>
  <si>
    <t>Jahr:</t>
  </si>
  <si>
    <t>Bundesland:</t>
  </si>
  <si>
    <t>Ostersonntag:</t>
  </si>
  <si>
    <t>Feiertag</t>
  </si>
  <si>
    <t>Gilt in</t>
  </si>
  <si>
    <t>Gilt?</t>
  </si>
  <si>
    <t>Frei am</t>
  </si>
  <si>
    <t>Neujahr</t>
  </si>
  <si>
    <t>alle</t>
  </si>
  <si>
    <t>Heilige Drei Könige</t>
  </si>
  <si>
    <t>BW, BY, ST</t>
  </si>
  <si>
    <t>Internationaler Frauentag</t>
  </si>
  <si>
    <t>BE, MV</t>
  </si>
  <si>
    <t>Karfreitag</t>
  </si>
  <si>
    <t>Ostermontag</t>
  </si>
  <si>
    <t>Tag der Arbeit</t>
  </si>
  <si>
    <t>Christi Himmelfahrt</t>
  </si>
  <si>
    <t>Pfingstmontag</t>
  </si>
  <si>
    <t>Fronleichnam</t>
  </si>
  <si>
    <t>BW, BY, HE, NW, RP, SL</t>
  </si>
  <si>
    <t>Mariä Himmelfahrt</t>
  </si>
  <si>
    <t>SL</t>
  </si>
  <si>
    <t>Weltkindertag</t>
  </si>
  <si>
    <t>TH</t>
  </si>
  <si>
    <t>Tag der Deutschen Einheit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</si>
  <si>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</si>
  <si>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</si>
  <si>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</si>
  <si>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</si>
  <si>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</si>
  <si>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</si>
  <si>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1. Weihnachtstag</t>
  </si>
  <si>
    <t>2. Weihnachtstag</t>
  </si>
  <si>
    <t>eigener freier Tag (z. B. Heiligabend)</t>
  </si>
  <si>
    <t>Bundesländer</t>
  </si>
  <si>
    <t>BW – Baden-Württemberg</t>
  </si>
  <si>
    <t>BY – Bayern</t>
  </si>
  <si>
    <t>BE – Berlin</t>
  </si>
  <si>
    <t>BB – Brandenburg</t>
  </si>
  <si>
    <t>HB – Bremen</t>
  </si>
  <si>
    <t>HH – Hamburg</t>
  </si>
  <si>
    <t>HE – Hessen</t>
  </si>
  <si>
    <t>MV – Mecklenburg-Vorpommern</t>
  </si>
  <si>
    <t>NI – Niedersachsen</t>
  </si>
  <si>
    <t>NW – Nordrhein-Westfalen</t>
  </si>
  <si>
    <t>RP – Rheinland-Pfalz</t>
  </si>
  <si>
    <t>SL – Saarland</t>
  </si>
  <si>
    <t>SN – Sachsen</t>
  </si>
  <si>
    <t>ST – Sachsen-Anhalt</t>
  </si>
  <si>
    <t>SH – Schleswig-Holstein</t>
  </si>
  <si>
    <t>TH – Thüringen</t>
  </si>
  <si>
    <t>Regionale Feiertage (z. B. Augsburger Friedensfest, Mariä Himmelfahrt in Teilen Bayerns, Fronleichnam in Teilen von Sachsen und Thüringen) trägst Du bei Bedarf oben selbst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</si>
</sst>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[h]:mm"/>
    <numFmt numFmtId="165" formatCode="\+0.00;\-0.00;0.00"/>
    <numFmt numFmtId="166" formatCode="mmmm\ yyyy"/>
    <numFmt numFmtId="167" formatCode="dd/mm/"/>
    <numFmt numFmtId="168" formatCode="[h]:mm;;"/>
    <numFmt numFmtId="169" formatCode="mmmm"/>
    <numFmt numFmtId="170" formatCode="0;;"/>
    <numFmt numFmtId="171" formatCode="dddd\,\ dd/mm/yyyy"/>
    <numFmt numFmtId="172" formatCode="ddd\,\ dd/mm/yyyy"/>
    <numFmt numFmtId="173" formatCode="dd/mm/yyyy;;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1E7B4F"/>
      <name val="Aptos Narrow"/>
      <family val="2"/>
      <scheme val="minor"/>
    </font>
    <font>
      <b/>
      <sz val="22"/>
      <color rgb="FF16212B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1E7B4F"/>
      <name val="Aptos Narrow"/>
      <family val="2"/>
      <scheme val="minor"/>
    </font>
    <font>
      <b/>
      <sz val="12"/>
      <color rgb="FF1E7B4F"/>
      <name val="Aptos Narrow"/>
      <family val="2"/>
      <scheme val="minor"/>
    </font>
    <font>
      <sz val="11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16212B"/>
      <name val="Consolas"/>
      <family val="3"/>
    </font>
    <font>
      <sz val="11"/>
      <color rgb="FF78828A"/>
      <name val="Aptos Narrow"/>
      <family val="2"/>
      <scheme val="minor"/>
    </font>
    <font>
      <sz val="9"/>
      <color rgb="FF78828A"/>
      <name val="Aptos Narrow"/>
      <family val="2"/>
      <scheme val="minor"/>
    </font>
    <font>
      <b/>
      <sz val="18"/>
      <color rgb="FF1E7B4F"/>
      <name val="Aptos Narrow"/>
      <family val="2"/>
      <scheme val="minor"/>
    </font>
    <font>
      <b/>
      <sz val="11"/>
      <color rgb="FF16212B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1E7B4F"/>
      <name val="Aptos Narrow"/>
      <family val="2"/>
      <scheme val="minor"/>
    </font>
    <font>
      <i/>
      <sz val="11"/>
      <color rgb="FF78828A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  <fill>
      <patternFill patternType="solid">
        <fgColor rgb="FF1E7B4F"/>
        <bgColor indexed="64"/>
      </patternFill>
    </fill>
    <fill>
      <patternFill patternType="solid">
        <fgColor rgb="FFEAF2FB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1E7B4F"/>
      </bottom>
      <diagonal/>
    </border>
    <border>
      <left/>
      <right/>
      <top style="thin">
        <color rgb="FF1E7B4F"/>
      </top>
      <bottom/>
      <diagonal/>
    </border>
    <border>
      <left/>
      <right/>
      <top style="thin">
        <color rgb="FFD5DBE0"/>
      </top>
      <bottom style="thin">
        <color rgb="FFD5DBE0"/>
      </bottom>
      <diagonal/>
    </border>
    <border>
      <left/>
      <right/>
      <top/>
      <bottom style="thin">
        <color rgb="FFD5DBE0"/>
      </bottom>
      <diagonal/>
    </border>
    <border>
      <left/>
      <right/>
      <top style="thin">
        <color rgb="FFD5DBE0"/>
      </top>
      <bottom/>
      <diagonal/>
    </border>
    <border>
      <left/>
      <right/>
      <top style="thin">
        <color rgb="FFD5DBE0"/>
      </top>
      <bottom style="thin">
        <color rgb="FF1E7B4F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6" fillId="0" borderId="1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6" fillId="0" borderId="0" xfId="0" applyFont="1"/>
    <xf numFmtId="0" fontId="0" fillId="2" borderId="2" xfId="0" applyFill="1" applyBorder="1" applyProtection="1">
      <protection locked="0"/>
    </xf>
    <xf numFmtId="0" fontId="0" fillId="0" borderId="3" xfId="0" applyBorder="1"/>
    <xf numFmtId="0" fontId="8" fillId="3" borderId="0" xfId="0" applyFont="1" applyFill="1" applyAlignment="1">
      <alignment vertical="center"/>
    </xf>
    <xf numFmtId="0" fontId="0" fillId="0" borderId="0" xfId="0" applyAlignment="1">
      <alignment horizontal="right" vertical="top"/>
    </xf>
    <xf numFmtId="0" fontId="9" fillId="4" borderId="0" xfId="0" applyFont="1" applyFill="1" applyAlignment="1">
      <alignment horizontal="left" vertical="top" wrapText="1" inden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167" fontId="0" fillId="0" borderId="3" xfId="0" applyNumberFormat="1" applyBorder="1"/>
    <xf numFmtId="0" fontId="0" fillId="0" borderId="3" xfId="0" applyBorder="1" applyAlignment="1">
      <alignment horizontal="center"/>
    </xf>
    <xf numFmtId="20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168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2" borderId="3" xfId="0" applyFill="1" applyBorder="1" applyProtection="1">
      <protection locked="0"/>
    </xf>
    <xf numFmtId="167" fontId="0" fillId="0" borderId="5" xfId="0" applyNumberFormat="1" applyBorder="1"/>
    <xf numFmtId="0" fontId="0" fillId="0" borderId="5" xfId="0" applyBorder="1" applyAlignment="1">
      <alignment horizontal="center"/>
    </xf>
    <xf numFmtId="168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1" fillId="0" borderId="2" xfId="0" applyNumberFormat="1" applyFont="1" applyBorder="1"/>
    <xf numFmtId="165" fontId="1" fillId="0" borderId="2" xfId="0" applyNumberFormat="1" applyFont="1" applyBorder="1"/>
    <xf numFmtId="1" fontId="0" fillId="0" borderId="0" xfId="0" applyNumberFormat="1"/>
    <xf numFmtId="0" fontId="1" fillId="0" borderId="2" xfId="0" applyFont="1" applyBorder="1" applyAlignment="1">
      <alignment horizontal="right"/>
    </xf>
    <xf numFmtId="0" fontId="1" fillId="0" borderId="0" xfId="0" applyFont="1"/>
    <xf numFmtId="2" fontId="1" fillId="0" borderId="0" xfId="0" applyNumberFormat="1" applyFont="1"/>
    <xf numFmtId="165" fontId="1" fillId="0" borderId="0" xfId="0" applyNumberFormat="1" applyFont="1"/>
    <xf numFmtId="170" fontId="1" fillId="0" borderId="0" xfId="0" applyNumberFormat="1" applyFont="1"/>
    <xf numFmtId="169" fontId="0" fillId="0" borderId="3" xfId="0" applyNumberFormat="1" applyBorder="1"/>
    <xf numFmtId="2" fontId="0" fillId="0" borderId="3" xfId="0" applyNumberFormat="1" applyBorder="1"/>
    <xf numFmtId="165" fontId="0" fillId="0" borderId="3" xfId="0" applyNumberFormat="1" applyBorder="1"/>
    <xf numFmtId="170" fontId="0" fillId="0" borderId="3" xfId="0" applyNumberFormat="1" applyBorder="1"/>
    <xf numFmtId="169" fontId="0" fillId="0" borderId="6" xfId="0" applyNumberFormat="1" applyBorder="1"/>
    <xf numFmtId="2" fontId="0" fillId="0" borderId="6" xfId="0" applyNumberFormat="1" applyBorder="1"/>
    <xf numFmtId="165" fontId="0" fillId="0" borderId="6" xfId="0" applyNumberFormat="1" applyBorder="1"/>
    <xf numFmtId="170" fontId="0" fillId="0" borderId="6" xfId="0" applyNumberFormat="1" applyBorder="1"/>
    <xf numFmtId="0" fontId="16" fillId="0" borderId="0" xfId="0" applyFont="1"/>
    <xf numFmtId="0" fontId="0" fillId="0" borderId="0" xfId="0" applyAlignment="1">
      <alignment horizontal="left"/>
    </xf>
    <xf numFmtId="171" fontId="0" fillId="0" borderId="0" xfId="0" applyNumberFormat="1"/>
    <xf numFmtId="0" fontId="10" fillId="2" borderId="3" xfId="0" applyFont="1" applyFill="1" applyBorder="1" applyProtection="1">
      <protection locked="0"/>
    </xf>
    <xf numFmtId="172" fontId="0" fillId="2" borderId="3" xfId="0" applyNumberFormat="1" applyFill="1" applyBorder="1" applyProtection="1">
      <protection locked="0"/>
    </xf>
    <xf numFmtId="0" fontId="8" fillId="3" borderId="4" xfId="0" applyFont="1" applyFill="1" applyBorder="1" applyAlignment="1">
      <alignment vertical="center"/>
    </xf>
    <xf numFmtId="172" fontId="0" fillId="0" borderId="3" xfId="0" applyNumberFormat="1" applyBorder="1"/>
    <xf numFmtId="173" fontId="0" fillId="0" borderId="3" xfId="0" applyNumberFormat="1" applyBorder="1"/>
    <xf numFmtId="173" fontId="0" fillId="0" borderId="5" xfId="0" applyNumberFormat="1" applyBorder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164" fontId="0" fillId="2" borderId="0" xfId="0" applyNumberFormat="1" applyFill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66" fontId="14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rd" xfId="0" builtinId="0"/>
  </cellStyles>
  <dxfs count="67">
    <dxf>
      <font>
        <color rgb="FF78828A"/>
      </font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color rgb="FF78828A"/>
      </font>
      <fill>
        <patternFill>
          <bgColor rgb="FFEEF0F2"/>
        </patternFill>
      </fill>
    </dxf>
    <dxf>
      <font>
        <color rgb="FFFFFFFF"/>
      </font>
      <fill>
        <patternFill>
          <bgColor rgb="FF2364A8"/>
        </patternFill>
      </fill>
    </dxf>
    <dxf>
      <font>
        <color rgb="FF1E7B4F"/>
      </font>
    </dxf>
    <dxf>
      <font>
        <color rgb="FFD2601A"/>
      </font>
    </dxf>
    <dxf>
      <fill>
        <patternFill>
          <bgColor rgb="FFF5FAF7"/>
        </patternFill>
      </fill>
    </dxf>
    <dxf>
      <fill>
        <patternFill>
          <bgColor rgb="FFE8F5EE"/>
        </patternFill>
      </fill>
    </dxf>
    <dxf>
      <font>
        <b/>
        <i val="0"/>
        <color rgb="FFFFFFFF"/>
      </font>
      <fill>
        <patternFill>
          <bgColor rgb="FF1E7B4F"/>
        </patternFill>
      </fill>
    </dxf>
    <dxf>
      <border>
        <bottom style="thin">
          <color rgb="FF1E7B4F"/>
        </bottom>
        <horizontal style="thin">
          <color rgb="FFD5DBE0"/>
        </horizontal>
      </border>
    </dxf>
  </dxfs>
  <tableStyles count="1" defaultTableStyle="TableStyleMedium2" defaultPivotStyle="PivotStyleLight16">
    <tableStyle name="ExcelMitCopilot" pivot="0" count="4" xr9:uid="{8B735A21-942D-46B2-8C2F-7F3E912B618B}">
      <tableStyleElement type="wholeTable" dxfId="66"/>
      <tableStyleElement type="headerRow" dxfId="65"/>
      <tableStyleElement type="totalRow" dxfId="64"/>
      <tableStyleElement type="firstRowStripe" dxfId="6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5AFD-B28B-4C66-B274-FEA83A575301}">
  <sheetPr>
    <pageSetUpPr fitToPage="1"/>
  </sheetPr>
  <dimension ref="B2:C32"/>
  <sheetViews>
    <sheetView showGridLines="0" tabSelected="1" workbookViewId="0"/>
  </sheetViews>
  <sheetFormatPr baseColWidth="10" defaultRowHeight="14.4" x14ac:dyDescent="0.3"/>
  <cols>
    <col min="1" max="1" width="3.77734375" customWidth="1"/>
    <col min="2" max="2" width="24.77734375" customWidth="1"/>
    <col min="3" max="3" width="92.77734375" customWidth="1"/>
  </cols>
  <sheetData>
    <row r="2" spans="2:3" x14ac:dyDescent="0.3">
      <c r="B2" s="1" t="s">
        <v>0</v>
      </c>
    </row>
    <row r="3" spans="2:3" ht="34.049999999999997" customHeight="1" x14ac:dyDescent="0.55000000000000004">
      <c r="B3" s="2" t="s">
        <v>1</v>
      </c>
    </row>
    <row r="4" spans="2:3" ht="34.049999999999997" customHeight="1" x14ac:dyDescent="0.3">
      <c r="B4" s="59" t="s">
        <v>2</v>
      </c>
      <c r="C4" s="60"/>
    </row>
    <row r="6" spans="2:3" ht="15.6" x14ac:dyDescent="0.3">
      <c r="B6" s="4" t="s">
        <v>3</v>
      </c>
      <c r="C6" s="4"/>
    </row>
    <row r="7" spans="2:3" ht="28.8" x14ac:dyDescent="0.3">
      <c r="B7" s="6" t="s">
        <v>4</v>
      </c>
      <c r="C7" s="3" t="s">
        <v>5</v>
      </c>
    </row>
    <row r="8" spans="2:3" ht="28.8" x14ac:dyDescent="0.3">
      <c r="B8" s="6" t="s">
        <v>6</v>
      </c>
      <c r="C8" s="3" t="s">
        <v>7</v>
      </c>
    </row>
    <row r="9" spans="2:3" ht="28.8" x14ac:dyDescent="0.3">
      <c r="B9" s="6" t="s">
        <v>8</v>
      </c>
      <c r="C9" s="3" t="s">
        <v>9</v>
      </c>
    </row>
    <row r="10" spans="2:3" x14ac:dyDescent="0.3">
      <c r="B10" s="6" t="s">
        <v>10</v>
      </c>
      <c r="C10" s="3" t="s">
        <v>11</v>
      </c>
    </row>
    <row r="11" spans="2:3" ht="28.8" x14ac:dyDescent="0.3">
      <c r="B11" s="6" t="s">
        <v>12</v>
      </c>
      <c r="C11" s="3" t="s">
        <v>13</v>
      </c>
    </row>
    <row r="13" spans="2:3" ht="15.6" x14ac:dyDescent="0.3">
      <c r="B13" s="7" t="s">
        <v>14</v>
      </c>
      <c r="C13" s="4"/>
    </row>
    <row r="14" spans="2:3" x14ac:dyDescent="0.3">
      <c r="B14" s="8" t="s">
        <v>15</v>
      </c>
      <c r="C14" t="s">
        <v>16</v>
      </c>
    </row>
    <row r="15" spans="2:3" x14ac:dyDescent="0.3">
      <c r="B15" s="9" t="s">
        <v>17</v>
      </c>
      <c r="C15" t="s">
        <v>18</v>
      </c>
    </row>
    <row r="16" spans="2:3" x14ac:dyDescent="0.3">
      <c r="B16" s="10" t="s">
        <v>19</v>
      </c>
      <c r="C16" s="5" t="s">
        <v>20</v>
      </c>
    </row>
    <row r="18" spans="2:3" ht="15.6" x14ac:dyDescent="0.3">
      <c r="B18" s="4" t="s">
        <v>21</v>
      </c>
      <c r="C18" s="4"/>
    </row>
    <row r="19" spans="2:3" ht="28.8" x14ac:dyDescent="0.3">
      <c r="B19" s="11" t="s">
        <v>22</v>
      </c>
      <c r="C19" s="3" t="s">
        <v>23</v>
      </c>
    </row>
    <row r="20" spans="2:3" x14ac:dyDescent="0.3">
      <c r="B20" s="11" t="s">
        <v>22</v>
      </c>
      <c r="C20" s="3" t="s">
        <v>24</v>
      </c>
    </row>
    <row r="21" spans="2:3" x14ac:dyDescent="0.3">
      <c r="B21" s="11" t="s">
        <v>22</v>
      </c>
      <c r="C21" s="3" t="s">
        <v>25</v>
      </c>
    </row>
    <row r="23" spans="2:3" ht="15.6" x14ac:dyDescent="0.3">
      <c r="B23" s="4" t="s">
        <v>26</v>
      </c>
      <c r="C23" s="4"/>
    </row>
    <row r="24" spans="2:3" ht="43.2" x14ac:dyDescent="0.3">
      <c r="C24" s="5" t="s">
        <v>27</v>
      </c>
    </row>
    <row r="25" spans="2:3" ht="52.8" x14ac:dyDescent="0.3">
      <c r="C25" s="12" t="s">
        <v>28</v>
      </c>
    </row>
    <row r="26" spans="2:3" ht="57.6" x14ac:dyDescent="0.3">
      <c r="C26" s="13" t="s">
        <v>29</v>
      </c>
    </row>
    <row r="28" spans="2:3" ht="15.6" x14ac:dyDescent="0.3">
      <c r="B28" s="4" t="s">
        <v>30</v>
      </c>
      <c r="C28" s="4"/>
    </row>
    <row r="29" spans="2:3" ht="28.8" x14ac:dyDescent="0.3">
      <c r="C29" s="5" t="s">
        <v>31</v>
      </c>
    </row>
    <row r="30" spans="2:3" x14ac:dyDescent="0.3">
      <c r="C30" s="14" t="s">
        <v>32</v>
      </c>
    </row>
    <row r="32" spans="2:3" x14ac:dyDescent="0.3">
      <c r="B32" s="15" t="s">
        <v>33</v>
      </c>
    </row>
  </sheetData>
  <mergeCells count="1">
    <mergeCell ref="B4:C4"/>
  </mergeCells>
  <printOptions horizontalCentered="1"/>
  <pageMargins left="0.59055118110236215" right="0.59055118110236215" top="0.70866141732283472" bottom="0.70866141732283472" header="0.3" footer="0.3"/>
  <pageSetup paperSize="9" scale="74" fitToHeight="0" orientation="portrait" r:id="rId1"/>
  <headerFooter>
    <oddFooter>&amp;C&amp;8Excel mit Copilot 2027&amp;L&amp;8&amp;R&amp;8Seite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9501-D46C-4082-8ED3-E8C6E360619D}">
  <sheetPr>
    <pageSetUpPr fitToPage="1"/>
  </sheetPr>
  <dimension ref="A1:G23"/>
  <sheetViews>
    <sheetView workbookViewId="0"/>
  </sheetViews>
  <sheetFormatPr baseColWidth="10" defaultRowHeight="14.4" x14ac:dyDescent="0.3"/>
  <cols>
    <col min="1" max="1" width="22.77734375" customWidth="1"/>
    <col min="2" max="3" width="12.77734375" customWidth="1"/>
    <col min="4" max="5" width="11.77734375" customWidth="1"/>
    <col min="6" max="7" width="9.77734375" customWidth="1"/>
  </cols>
  <sheetData>
    <row r="1" spans="1:7" ht="30" customHeight="1" x14ac:dyDescent="0.45">
      <c r="A1" s="16" t="s">
        <v>34</v>
      </c>
    </row>
    <row r="2" spans="1:7" x14ac:dyDescent="0.3">
      <c r="A2" s="17" t="s">
        <v>35</v>
      </c>
      <c r="B2" s="61" t="s">
        <v>36</v>
      </c>
      <c r="C2" s="61"/>
    </row>
    <row r="3" spans="1:7" x14ac:dyDescent="0.3">
      <c r="A3" s="17" t="s">
        <v>37</v>
      </c>
      <c r="B3" s="61">
        <v>2027</v>
      </c>
      <c r="C3" s="61"/>
    </row>
    <row r="4" spans="1:7" x14ac:dyDescent="0.3">
      <c r="A4" s="17" t="s">
        <v>38</v>
      </c>
      <c r="B4" s="61" t="s">
        <v>111</v>
      </c>
      <c r="C4" s="61"/>
    </row>
    <row r="5" spans="1:7" x14ac:dyDescent="0.3">
      <c r="A5" s="17" t="s">
        <v>39</v>
      </c>
      <c r="B5" s="62">
        <v>0.33333333333333331</v>
      </c>
      <c r="C5" s="61"/>
    </row>
    <row r="6" spans="1:7" x14ac:dyDescent="0.3">
      <c r="A6" s="17" t="s">
        <v>40</v>
      </c>
      <c r="B6" s="63">
        <v>3.5</v>
      </c>
      <c r="C6" s="64"/>
    </row>
    <row r="8" spans="1:7" ht="30" customHeight="1" x14ac:dyDescent="0.3">
      <c r="A8" s="21" t="s">
        <v>41</v>
      </c>
      <c r="B8" s="21" t="s">
        <v>42</v>
      </c>
      <c r="C8" s="21" t="s">
        <v>43</v>
      </c>
      <c r="D8" s="21" t="s">
        <v>44</v>
      </c>
      <c r="E8" s="21" t="s">
        <v>45</v>
      </c>
      <c r="F8" s="21" t="s">
        <v>46</v>
      </c>
      <c r="G8" s="21" t="s">
        <v>47</v>
      </c>
    </row>
    <row r="9" spans="1:7" x14ac:dyDescent="0.3">
      <c r="A9" s="42">
        <f>DATE($B$3,1,1)</f>
        <v>46388</v>
      </c>
      <c r="B9" s="43">
        <f>Jan!$G$36*24</f>
        <v>159.99999999999994</v>
      </c>
      <c r="C9" s="43">
        <f>Jan!$F$36*24</f>
        <v>49.75</v>
      </c>
      <c r="D9" s="44">
        <f>Jan!$H$36</f>
        <v>-6.2499999999999956</v>
      </c>
      <c r="E9" s="44">
        <f>$B$6+D9</f>
        <v>-2.7499999999999956</v>
      </c>
      <c r="F9" s="45">
        <f>Jan!$F$37</f>
        <v>1</v>
      </c>
      <c r="G9" s="45">
        <f>Jan!$F$38</f>
        <v>0</v>
      </c>
    </row>
    <row r="10" spans="1:7" x14ac:dyDescent="0.3">
      <c r="A10" s="42">
        <f>DATE($B$3,2,1)</f>
        <v>46419</v>
      </c>
      <c r="B10" s="43">
        <f>Feb!$G$36*24</f>
        <v>159.99999999999994</v>
      </c>
      <c r="C10" s="43">
        <f>Feb!$F$36*24</f>
        <v>0</v>
      </c>
      <c r="D10" s="44">
        <f>Feb!$H$36</f>
        <v>0</v>
      </c>
      <c r="E10" s="44">
        <f t="shared" ref="E10:E20" si="0">E9+D10</f>
        <v>-2.7499999999999956</v>
      </c>
      <c r="F10" s="45">
        <f>Feb!$F$37</f>
        <v>0</v>
      </c>
      <c r="G10" s="45">
        <f>Feb!$F$38</f>
        <v>0</v>
      </c>
    </row>
    <row r="11" spans="1:7" x14ac:dyDescent="0.3">
      <c r="A11" s="42">
        <f>DATE($B$3,3,1)</f>
        <v>46447</v>
      </c>
      <c r="B11" s="43">
        <f>Mär!$G$36*24</f>
        <v>167.99999999999994</v>
      </c>
      <c r="C11" s="43">
        <f>Mär!$F$36*24</f>
        <v>0</v>
      </c>
      <c r="D11" s="44">
        <f>Mär!$H$36</f>
        <v>0</v>
      </c>
      <c r="E11" s="44">
        <f t="shared" si="0"/>
        <v>-2.7499999999999956</v>
      </c>
      <c r="F11" s="45">
        <f>Mär!$F$37</f>
        <v>0</v>
      </c>
      <c r="G11" s="45">
        <f>Mär!$F$38</f>
        <v>0</v>
      </c>
    </row>
    <row r="12" spans="1:7" x14ac:dyDescent="0.3">
      <c r="A12" s="42">
        <f>DATE($B$3,4,1)</f>
        <v>46478</v>
      </c>
      <c r="B12" s="43">
        <f>Apr!$G$36*24</f>
        <v>175.99999999999994</v>
      </c>
      <c r="C12" s="43">
        <f>Apr!$F$36*24</f>
        <v>0</v>
      </c>
      <c r="D12" s="44">
        <f>Apr!$H$36</f>
        <v>0</v>
      </c>
      <c r="E12" s="44">
        <f t="shared" si="0"/>
        <v>-2.7499999999999956</v>
      </c>
      <c r="F12" s="45">
        <f>Apr!$F$37</f>
        <v>0</v>
      </c>
      <c r="G12" s="45">
        <f>Apr!$F$38</f>
        <v>0</v>
      </c>
    </row>
    <row r="13" spans="1:7" x14ac:dyDescent="0.3">
      <c r="A13" s="42">
        <f>DATE($B$3,5,1)</f>
        <v>46508</v>
      </c>
      <c r="B13" s="43">
        <f>Mai!$G$36*24</f>
        <v>143.99999999999994</v>
      </c>
      <c r="C13" s="43">
        <f>Mai!$F$36*24</f>
        <v>0</v>
      </c>
      <c r="D13" s="44">
        <f>Mai!$H$36</f>
        <v>0</v>
      </c>
      <c r="E13" s="44">
        <f t="shared" si="0"/>
        <v>-2.7499999999999956</v>
      </c>
      <c r="F13" s="45">
        <f>Mai!$F$37</f>
        <v>0</v>
      </c>
      <c r="G13" s="45">
        <f>Mai!$F$38</f>
        <v>0</v>
      </c>
    </row>
    <row r="14" spans="1:7" x14ac:dyDescent="0.3">
      <c r="A14" s="42">
        <f>DATE($B$3,6,1)</f>
        <v>46539</v>
      </c>
      <c r="B14" s="43">
        <f>Jun!$G$36*24</f>
        <v>175.99999999999994</v>
      </c>
      <c r="C14" s="43">
        <f>Jun!$F$36*24</f>
        <v>0</v>
      </c>
      <c r="D14" s="44">
        <f>Jun!$H$36</f>
        <v>0</v>
      </c>
      <c r="E14" s="44">
        <f t="shared" si="0"/>
        <v>-2.7499999999999956</v>
      </c>
      <c r="F14" s="45">
        <f>Jun!$F$37</f>
        <v>0</v>
      </c>
      <c r="G14" s="45">
        <f>Jun!$F$38</f>
        <v>0</v>
      </c>
    </row>
    <row r="15" spans="1:7" x14ac:dyDescent="0.3">
      <c r="A15" s="42">
        <f>DATE($B$3,7,1)</f>
        <v>46569</v>
      </c>
      <c r="B15" s="43">
        <f>Jul!$G$36*24</f>
        <v>175.99999999999994</v>
      </c>
      <c r="C15" s="43">
        <f>Jul!$F$36*24</f>
        <v>0</v>
      </c>
      <c r="D15" s="44">
        <f>Jul!$H$36</f>
        <v>0</v>
      </c>
      <c r="E15" s="44">
        <f t="shared" si="0"/>
        <v>-2.7499999999999956</v>
      </c>
      <c r="F15" s="45">
        <f>Jul!$F$37</f>
        <v>0</v>
      </c>
      <c r="G15" s="45">
        <f>Jul!$F$38</f>
        <v>0</v>
      </c>
    </row>
    <row r="16" spans="1:7" x14ac:dyDescent="0.3">
      <c r="A16" s="42">
        <f>DATE($B$3,8,1)</f>
        <v>46600</v>
      </c>
      <c r="B16" s="43">
        <f>Aug!$G$36*24</f>
        <v>175.99999999999994</v>
      </c>
      <c r="C16" s="43">
        <f>Aug!$F$36*24</f>
        <v>0</v>
      </c>
      <c r="D16" s="44">
        <f>Aug!$H$36</f>
        <v>0</v>
      </c>
      <c r="E16" s="44">
        <f t="shared" si="0"/>
        <v>-2.7499999999999956</v>
      </c>
      <c r="F16" s="45">
        <f>Aug!$F$37</f>
        <v>0</v>
      </c>
      <c r="G16" s="45">
        <f>Aug!$F$38</f>
        <v>0</v>
      </c>
    </row>
    <row r="17" spans="1:7" x14ac:dyDescent="0.3">
      <c r="A17" s="42">
        <f>DATE($B$3,9,1)</f>
        <v>46631</v>
      </c>
      <c r="B17" s="43">
        <f>Sep!$G$36*24</f>
        <v>175.99999999999994</v>
      </c>
      <c r="C17" s="43">
        <f>Sep!$F$36*24</f>
        <v>0</v>
      </c>
      <c r="D17" s="44">
        <f>Sep!$H$36</f>
        <v>0</v>
      </c>
      <c r="E17" s="44">
        <f t="shared" si="0"/>
        <v>-2.7499999999999956</v>
      </c>
      <c r="F17" s="45">
        <f>Sep!$F$37</f>
        <v>0</v>
      </c>
      <c r="G17" s="45">
        <f>Sep!$F$38</f>
        <v>0</v>
      </c>
    </row>
    <row r="18" spans="1:7" x14ac:dyDescent="0.3">
      <c r="A18" s="42">
        <f>DATE($B$3,10,1)</f>
        <v>46661</v>
      </c>
      <c r="B18" s="43">
        <f>Okt!$G$36*24</f>
        <v>167.99999999999994</v>
      </c>
      <c r="C18" s="43">
        <f>Okt!$F$36*24</f>
        <v>0</v>
      </c>
      <c r="D18" s="44">
        <f>Okt!$H$36</f>
        <v>0</v>
      </c>
      <c r="E18" s="44">
        <f t="shared" si="0"/>
        <v>-2.7499999999999956</v>
      </c>
      <c r="F18" s="45">
        <f>Okt!$F$37</f>
        <v>0</v>
      </c>
      <c r="G18" s="45">
        <f>Okt!$F$38</f>
        <v>0</v>
      </c>
    </row>
    <row r="19" spans="1:7" x14ac:dyDescent="0.3">
      <c r="A19" s="42">
        <f>DATE($B$3,11,1)</f>
        <v>46692</v>
      </c>
      <c r="B19" s="43">
        <f>Nov!$G$36*24</f>
        <v>167.99999999999994</v>
      </c>
      <c r="C19" s="43">
        <f>Nov!$F$36*24</f>
        <v>0</v>
      </c>
      <c r="D19" s="44">
        <f>Nov!$H$36</f>
        <v>0</v>
      </c>
      <c r="E19" s="44">
        <f t="shared" si="0"/>
        <v>-2.7499999999999956</v>
      </c>
      <c r="F19" s="45">
        <f>Nov!$F$37</f>
        <v>0</v>
      </c>
      <c r="G19" s="45">
        <f>Nov!$F$38</f>
        <v>0</v>
      </c>
    </row>
    <row r="20" spans="1:7" x14ac:dyDescent="0.3">
      <c r="A20" s="46">
        <f>DATE($B$3,12,1)</f>
        <v>46722</v>
      </c>
      <c r="B20" s="47">
        <f>Dez!$G$36*24</f>
        <v>183.99999999999991</v>
      </c>
      <c r="C20" s="47">
        <f>Dez!$F$36*24</f>
        <v>0</v>
      </c>
      <c r="D20" s="48">
        <f>Dez!$H$36</f>
        <v>0</v>
      </c>
      <c r="E20" s="48">
        <f t="shared" si="0"/>
        <v>-2.7499999999999956</v>
      </c>
      <c r="F20" s="49">
        <f>Dez!$F$37</f>
        <v>0</v>
      </c>
      <c r="G20" s="49">
        <f>Dez!$F$38</f>
        <v>0</v>
      </c>
    </row>
    <row r="21" spans="1:7" x14ac:dyDescent="0.3">
      <c r="A21" s="38" t="s">
        <v>37</v>
      </c>
      <c r="B21" s="39">
        <f>SUM(B9:B20)</f>
        <v>2031.9999999999998</v>
      </c>
      <c r="C21" s="39">
        <f>SUM(C9:C20)</f>
        <v>49.75</v>
      </c>
      <c r="D21" s="40">
        <f>SUM(D9:D20)</f>
        <v>-6.2499999999999956</v>
      </c>
      <c r="E21" s="40">
        <f>E20</f>
        <v>-2.7499999999999956</v>
      </c>
      <c r="F21" s="41">
        <f>SUM(F9:F20)</f>
        <v>1</v>
      </c>
      <c r="G21" s="41">
        <f>SUM(G9:G20)</f>
        <v>0</v>
      </c>
    </row>
    <row r="23" spans="1:7" x14ac:dyDescent="0.3">
      <c r="A23" s="50" t="s">
        <v>64</v>
      </c>
    </row>
  </sheetData>
  <mergeCells count="5">
    <mergeCell ref="B2:C2"/>
    <mergeCell ref="B3:C3"/>
    <mergeCell ref="B4:C4"/>
    <mergeCell ref="B5:C5"/>
    <mergeCell ref="B6:C6"/>
  </mergeCells>
  <conditionalFormatting sqref="D9:E21">
    <cfRule type="expression" dxfId="62" priority="1">
      <formula>D9&lt;0</formula>
    </cfRule>
    <cfRule type="expression" dxfId="61" priority="2">
      <formula>D9&gt;0</formula>
    </cfRule>
  </conditionalFormatting>
  <dataValidations count="1">
    <dataValidation type="list" allowBlank="1" showInputMessage="1" showErrorMessage="1" errorTitle="Bundesland" error="Bitte ein Bundesland aus der Liste wählen." sqref="B4:C4" xr:uid="{344CB62E-E994-4AD0-B4E8-FC36BCF80743}">
      <formula1>Bundeslaender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78" orientation="portrait" r:id="rId1"/>
  <headerFooter>
    <oddFooter>&amp;C&amp;8Excel mit Copilot 2027&amp;L&amp;8&amp;R&amp;8Seite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7500-9BB0-4D64-ABCD-8265D33F36F0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DATE(Übersicht!$B$3,1,1)</f>
        <v>46388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46388</v>
      </c>
      <c r="B4" s="24" t="str">
        <f t="shared" ref="B4:B34" si="1">IF(A4="","",TEXT(A4,"TTT"))</f>
        <v>Fr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46389</v>
      </c>
      <c r="B5" s="24" t="str">
        <f t="shared" si="1"/>
        <v>Sa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46390</v>
      </c>
      <c r="B6" s="24" t="str">
        <f t="shared" si="1"/>
        <v>So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46391</v>
      </c>
      <c r="B7" s="24" t="str">
        <f t="shared" si="1"/>
        <v>Mo</v>
      </c>
      <c r="C7" s="25">
        <v>0.32291666666666669</v>
      </c>
      <c r="D7" s="25">
        <v>0.6875</v>
      </c>
      <c r="E7" s="26">
        <v>30</v>
      </c>
      <c r="F7" s="27">
        <f t="shared" si="2"/>
        <v>0.34375</v>
      </c>
      <c r="G7" s="27" cm="1">
        <f t="array" ref="G7">IF(A7="","",IF(OR(WEEKDAY(A7,2)&gt;5,COUNTIF(Feiertage,A7)&gt;0),0,Übersicht!$B$5))</f>
        <v>0.33333333333333331</v>
      </c>
      <c r="H7" s="28">
        <f t="shared" si="3"/>
        <v>0.25000000000000044</v>
      </c>
      <c r="I7" s="26"/>
      <c r="J7" s="29"/>
    </row>
    <row r="8" spans="1:12" x14ac:dyDescent="0.3">
      <c r="A8" s="23">
        <f t="shared" si="0"/>
        <v>46392</v>
      </c>
      <c r="B8" s="24" t="str">
        <f t="shared" si="1"/>
        <v>Di</v>
      </c>
      <c r="C8" s="25">
        <v>0.33333333333333331</v>
      </c>
      <c r="D8" s="25">
        <v>0.71875</v>
      </c>
      <c r="E8" s="26">
        <v>45</v>
      </c>
      <c r="F8" s="27">
        <f t="shared" si="2"/>
        <v>0.35416666666666669</v>
      </c>
      <c r="G8" s="27" cm="1">
        <f t="array" ref="G8">IF(A8="","",IF(OR(WEEKDAY(A8,2)&gt;5,COUNTIF(Feiertage,A8)&gt;0),0,Übersicht!$B$5))</f>
        <v>0.33333333333333331</v>
      </c>
      <c r="H8" s="28">
        <f t="shared" si="3"/>
        <v>0.50000000000000089</v>
      </c>
      <c r="I8" s="26"/>
      <c r="J8" s="29"/>
    </row>
    <row r="9" spans="1:12" x14ac:dyDescent="0.3">
      <c r="A9" s="23">
        <f t="shared" si="0"/>
        <v>46393</v>
      </c>
      <c r="B9" s="24" t="str">
        <f t="shared" si="1"/>
        <v>Mi</v>
      </c>
      <c r="C9" s="25">
        <v>0.34375</v>
      </c>
      <c r="D9" s="25">
        <v>0.67708333333333337</v>
      </c>
      <c r="E9" s="26">
        <v>30</v>
      </c>
      <c r="F9" s="27">
        <f t="shared" si="2"/>
        <v>0.31250000000000006</v>
      </c>
      <c r="G9" s="27" cm="1">
        <f t="array" ref="G9">IF(A9="","",IF(OR(WEEKDAY(A9,2)&gt;5,COUNTIF(Feiertage,A9)&gt;0),0,Übersicht!$B$5))</f>
        <v>0.33333333333333331</v>
      </c>
      <c r="H9" s="28">
        <f t="shared" si="3"/>
        <v>-0.49999999999999822</v>
      </c>
      <c r="I9" s="26"/>
      <c r="J9" s="29"/>
    </row>
    <row r="10" spans="1:12" x14ac:dyDescent="0.3">
      <c r="A10" s="23">
        <f t="shared" si="0"/>
        <v>46394</v>
      </c>
      <c r="B10" s="24" t="str">
        <f t="shared" si="1"/>
        <v>Do</v>
      </c>
      <c r="C10" s="25">
        <v>0.3125</v>
      </c>
      <c r="D10" s="25">
        <v>0.75</v>
      </c>
      <c r="E10" s="26">
        <v>45</v>
      </c>
      <c r="F10" s="27">
        <f t="shared" si="2"/>
        <v>0.40625</v>
      </c>
      <c r="G10" s="27" cm="1">
        <f t="array" ref="G10">IF(A10="","",IF(OR(WEEKDAY(A10,2)&gt;5,COUNTIF(Feiertage,A10)&gt;0),0,Übersicht!$B$5))</f>
        <v>0.33333333333333331</v>
      </c>
      <c r="H10" s="28">
        <f t="shared" si="3"/>
        <v>1.7500000000000004</v>
      </c>
      <c r="I10" s="26"/>
      <c r="J10" s="29"/>
    </row>
    <row r="11" spans="1:12" x14ac:dyDescent="0.3">
      <c r="A11" s="23">
        <f t="shared" si="0"/>
        <v>46395</v>
      </c>
      <c r="B11" s="24" t="str">
        <f t="shared" si="1"/>
        <v>Fr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>
        <f t="shared" si="3"/>
        <v>-8</v>
      </c>
      <c r="I11" s="26" t="s">
        <v>60</v>
      </c>
      <c r="J11" s="29"/>
    </row>
    <row r="12" spans="1:12" x14ac:dyDescent="0.3">
      <c r="A12" s="23">
        <f t="shared" si="0"/>
        <v>46396</v>
      </c>
      <c r="B12" s="24" t="str">
        <f t="shared" si="1"/>
        <v>Sa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46397</v>
      </c>
      <c r="B13" s="24" t="str">
        <f t="shared" si="1"/>
        <v>So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46398</v>
      </c>
      <c r="B14" s="24" t="str">
        <f t="shared" si="1"/>
        <v>Mo</v>
      </c>
      <c r="C14" s="25">
        <v>0.375</v>
      </c>
      <c r="D14" s="25">
        <v>0.72916666666666663</v>
      </c>
      <c r="E14" s="26">
        <v>30</v>
      </c>
      <c r="F14" s="27">
        <f t="shared" si="2"/>
        <v>0.33333333333333331</v>
      </c>
      <c r="G14" s="27" cm="1">
        <f t="array" ref="G14">IF(A14="","",IF(OR(WEEKDAY(A14,2)&gt;5,COUNTIF(Feiertage,A14)&gt;0),0,Übersicht!$B$5))</f>
        <v>0.33333333333333331</v>
      </c>
      <c r="H14" s="28">
        <f t="shared" si="3"/>
        <v>0</v>
      </c>
      <c r="I14" s="26"/>
      <c r="J14" s="29"/>
    </row>
    <row r="15" spans="1:12" x14ac:dyDescent="0.3">
      <c r="A15" s="23">
        <f t="shared" si="0"/>
        <v>46399</v>
      </c>
      <c r="B15" s="24" t="str">
        <f t="shared" si="1"/>
        <v>Di</v>
      </c>
      <c r="C15" s="25">
        <v>0.91666666666666663</v>
      </c>
      <c r="D15" s="25">
        <v>0.26041666666666669</v>
      </c>
      <c r="E15" s="26">
        <v>30</v>
      </c>
      <c r="F15" s="27">
        <f t="shared" si="2"/>
        <v>0.32291666666666669</v>
      </c>
      <c r="G15" s="27" cm="1">
        <f t="array" ref="G15">IF(A15="","",IF(OR(WEEKDAY(A15,2)&gt;5,COUNTIF(Feiertage,A15)&gt;0),0,Übersicht!$B$5))</f>
        <v>0.33333333333333331</v>
      </c>
      <c r="H15" s="28">
        <f t="shared" si="3"/>
        <v>-0.24999999999999911</v>
      </c>
      <c r="I15" s="26"/>
      <c r="J15" s="29" t="s">
        <v>63</v>
      </c>
    </row>
    <row r="16" spans="1:12" x14ac:dyDescent="0.3">
      <c r="A16" s="23">
        <f t="shared" si="0"/>
        <v>46400</v>
      </c>
      <c r="B16" s="24" t="str">
        <f t="shared" si="1"/>
        <v>Mi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>
        <f t="shared" si="3"/>
        <v>0</v>
      </c>
      <c r="I16" s="26" t="s">
        <v>58</v>
      </c>
      <c r="J16" s="29"/>
    </row>
    <row r="17" spans="1:10" x14ac:dyDescent="0.3">
      <c r="A17" s="23">
        <f t="shared" si="0"/>
        <v>46401</v>
      </c>
      <c r="B17" s="24" t="str">
        <f t="shared" si="1"/>
        <v>Do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46402</v>
      </c>
      <c r="B18" s="24" t="str">
        <f t="shared" si="1"/>
        <v>Fr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46403</v>
      </c>
      <c r="B19" s="24" t="str">
        <f t="shared" si="1"/>
        <v>Sa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46404</v>
      </c>
      <c r="B20" s="24" t="str">
        <f t="shared" si="1"/>
        <v>So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46405</v>
      </c>
      <c r="B21" s="24" t="str">
        <f t="shared" si="1"/>
        <v>Mo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46406</v>
      </c>
      <c r="B22" s="24" t="str">
        <f t="shared" si="1"/>
        <v>Di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46407</v>
      </c>
      <c r="B23" s="24" t="str">
        <f t="shared" si="1"/>
        <v>Mi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46408</v>
      </c>
      <c r="B24" s="24" t="str">
        <f t="shared" si="1"/>
        <v>Do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46409</v>
      </c>
      <c r="B25" s="24" t="str">
        <f t="shared" si="1"/>
        <v>Fr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46410</v>
      </c>
      <c r="B26" s="24" t="str">
        <f t="shared" si="1"/>
        <v>Sa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46411</v>
      </c>
      <c r="B27" s="24" t="str">
        <f t="shared" si="1"/>
        <v>So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46412</v>
      </c>
      <c r="B28" s="24" t="str">
        <f t="shared" si="1"/>
        <v>Mo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46413</v>
      </c>
      <c r="B29" s="24" t="str">
        <f t="shared" si="1"/>
        <v>Di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46414</v>
      </c>
      <c r="B30" s="24" t="str">
        <f t="shared" si="1"/>
        <v>Mi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46415</v>
      </c>
      <c r="B31" s="24" t="str">
        <f t="shared" si="1"/>
        <v>Do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46416</v>
      </c>
      <c r="B32" s="24" t="str">
        <f t="shared" si="1"/>
        <v>Fr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46417</v>
      </c>
      <c r="B33" s="24" t="str">
        <f t="shared" si="1"/>
        <v>Sa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46418</v>
      </c>
      <c r="B34" s="31" t="str">
        <f t="shared" si="1"/>
        <v>So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2.0729166666666665</v>
      </c>
      <c r="G36" s="34">
        <f>SUM(G4:G34)</f>
        <v>6.6666666666666643</v>
      </c>
      <c r="H36" s="35">
        <f>SUM(H4:H34)</f>
        <v>-6.2499999999999956</v>
      </c>
    </row>
    <row r="37" spans="1:10" x14ac:dyDescent="0.3">
      <c r="E37" s="19" t="s">
        <v>46</v>
      </c>
      <c r="F37" s="36">
        <f>COUNTIF(I4:I34,"U")</f>
        <v>1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60" priority="4">
      <formula>$A4=TODAY()</formula>
    </cfRule>
  </conditionalFormatting>
  <conditionalFormatting sqref="A4:J34">
    <cfRule type="expression" dxfId="59" priority="1">
      <formula>AND($A4&lt;&gt;"",$G4=0)</formula>
    </cfRule>
  </conditionalFormatting>
  <conditionalFormatting sqref="E39:F39">
    <cfRule type="expression" dxfId="58" priority="5">
      <formula>$F$39&gt;0</formula>
    </cfRule>
  </conditionalFormatting>
  <conditionalFormatting sqref="H4:H34">
    <cfRule type="expression" dxfId="57" priority="2">
      <formula>AND(ISNUMBER($H4),$H4&lt;0)</formula>
    </cfRule>
    <cfRule type="expression" dxfId="5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0D2206E5-4670-4AFE-B503-D81C78BC1939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E014-97E4-414D-B080-84527D4BABE8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DATE(Übersicht!$B$3,2,1)</f>
        <v>46419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46419</v>
      </c>
      <c r="B4" s="24" t="str">
        <f t="shared" ref="B4:B34" si="1">IF(A4="","",TEXT(A4,"TTT"))</f>
        <v>Mo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46420</v>
      </c>
      <c r="B5" s="24" t="str">
        <f t="shared" si="1"/>
        <v>Di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46421</v>
      </c>
      <c r="B6" s="24" t="str">
        <f t="shared" si="1"/>
        <v>Mi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46422</v>
      </c>
      <c r="B7" s="24" t="str">
        <f t="shared" si="1"/>
        <v>Do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46423</v>
      </c>
      <c r="B8" s="24" t="str">
        <f t="shared" si="1"/>
        <v>Fr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46424</v>
      </c>
      <c r="B9" s="24" t="str">
        <f t="shared" si="1"/>
        <v>Sa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46425</v>
      </c>
      <c r="B10" s="24" t="str">
        <f t="shared" si="1"/>
        <v>So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46426</v>
      </c>
      <c r="B11" s="24" t="str">
        <f t="shared" si="1"/>
        <v>Mo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46427</v>
      </c>
      <c r="B12" s="24" t="str">
        <f t="shared" si="1"/>
        <v>Di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46428</v>
      </c>
      <c r="B13" s="24" t="str">
        <f t="shared" si="1"/>
        <v>Mi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46429</v>
      </c>
      <c r="B14" s="24" t="str">
        <f t="shared" si="1"/>
        <v>Do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46430</v>
      </c>
      <c r="B15" s="24" t="str">
        <f t="shared" si="1"/>
        <v>Fr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46431</v>
      </c>
      <c r="B16" s="24" t="str">
        <f t="shared" si="1"/>
        <v>Sa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46432</v>
      </c>
      <c r="B17" s="24" t="str">
        <f t="shared" si="1"/>
        <v>So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46433</v>
      </c>
      <c r="B18" s="24" t="str">
        <f t="shared" si="1"/>
        <v>Mo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46434</v>
      </c>
      <c r="B19" s="24" t="str">
        <f t="shared" si="1"/>
        <v>Di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46435</v>
      </c>
      <c r="B20" s="24" t="str">
        <f t="shared" si="1"/>
        <v>Mi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46436</v>
      </c>
      <c r="B21" s="24" t="str">
        <f t="shared" si="1"/>
        <v>Do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46437</v>
      </c>
      <c r="B22" s="24" t="str">
        <f t="shared" si="1"/>
        <v>Fr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46438</v>
      </c>
      <c r="B23" s="24" t="str">
        <f t="shared" si="1"/>
        <v>Sa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46439</v>
      </c>
      <c r="B24" s="24" t="str">
        <f t="shared" si="1"/>
        <v>So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46440</v>
      </c>
      <c r="B25" s="24" t="str">
        <f t="shared" si="1"/>
        <v>Mo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46441</v>
      </c>
      <c r="B26" s="24" t="str">
        <f t="shared" si="1"/>
        <v>Di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46442</v>
      </c>
      <c r="B27" s="24" t="str">
        <f t="shared" si="1"/>
        <v>Mi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46443</v>
      </c>
      <c r="B28" s="24" t="str">
        <f t="shared" si="1"/>
        <v>Do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46444</v>
      </c>
      <c r="B29" s="24" t="str">
        <f t="shared" si="1"/>
        <v>Fr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46445</v>
      </c>
      <c r="B30" s="24" t="str">
        <f t="shared" si="1"/>
        <v>Sa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46446</v>
      </c>
      <c r="B31" s="24" t="str">
        <f t="shared" si="1"/>
        <v>So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</v>
      </c>
      <c r="H31" s="28" t="str">
        <f t="shared" si="3"/>
        <v/>
      </c>
      <c r="I31" s="26"/>
      <c r="J31" s="29"/>
    </row>
    <row r="32" spans="1:10" x14ac:dyDescent="0.3">
      <c r="A32" s="23" t="str">
        <f t="shared" si="0"/>
        <v/>
      </c>
      <c r="B32" s="24" t="str">
        <f t="shared" si="1"/>
        <v/>
      </c>
      <c r="C32" s="25"/>
      <c r="D32" s="25"/>
      <c r="E32" s="26"/>
      <c r="F32" s="27" t="str">
        <f t="shared" si="2"/>
        <v/>
      </c>
      <c r="G32" s="27" t="str" cm="1">
        <f t="array" ref="G32">IF(A32="","",IF(OR(WEEKDAY(A32,2)&gt;5,COUNTIF(Feiertage,A32)&gt;0),0,Übersicht!$B$5))</f>
        <v/>
      </c>
      <c r="H32" s="28" t="str">
        <f t="shared" si="3"/>
        <v/>
      </c>
      <c r="I32" s="26"/>
      <c r="J32" s="29"/>
    </row>
    <row r="33" spans="1:10" x14ac:dyDescent="0.3">
      <c r="A33" s="23" t="str">
        <f t="shared" si="0"/>
        <v/>
      </c>
      <c r="B33" s="24" t="str">
        <f t="shared" si="1"/>
        <v/>
      </c>
      <c r="C33" s="25"/>
      <c r="D33" s="25"/>
      <c r="E33" s="26"/>
      <c r="F33" s="27" t="str">
        <f t="shared" si="2"/>
        <v/>
      </c>
      <c r="G33" s="27" t="str" cm="1">
        <f t="array" ref="G33">IF(A33="","",IF(OR(WEEKDAY(A33,2)&gt;5,COUNTIF(Feiertage,A33)&gt;0),0,Übersicht!$B$5))</f>
        <v/>
      </c>
      <c r="H33" s="28" t="str">
        <f t="shared" si="3"/>
        <v/>
      </c>
      <c r="I33" s="26"/>
      <c r="J33" s="29"/>
    </row>
    <row r="34" spans="1:10" x14ac:dyDescent="0.3">
      <c r="A34" s="30" t="str">
        <f t="shared" si="0"/>
        <v/>
      </c>
      <c r="B34" s="31" t="str">
        <f t="shared" si="1"/>
        <v/>
      </c>
      <c r="C34" s="25"/>
      <c r="D34" s="25"/>
      <c r="E34" s="26"/>
      <c r="F34" s="32" t="str">
        <f t="shared" si="2"/>
        <v/>
      </c>
      <c r="G34" s="32" t="str" cm="1">
        <f t="array" ref="G34">IF(A34="","",IF(OR(WEEKDAY(A34,2)&gt;5,COUNTIF(Feiertage,A34)&gt;0),0,Übersicht!$B$5))</f>
        <v/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6.6666666666666643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55" priority="4">
      <formula>$A4=TODAY()</formula>
    </cfRule>
  </conditionalFormatting>
  <conditionalFormatting sqref="A4:J34">
    <cfRule type="expression" dxfId="54" priority="1">
      <formula>AND($A4&lt;&gt;"",$G4=0)</formula>
    </cfRule>
  </conditionalFormatting>
  <conditionalFormatting sqref="E39:F39">
    <cfRule type="expression" dxfId="53" priority="5">
      <formula>$F$39&gt;0</formula>
    </cfRule>
  </conditionalFormatting>
  <conditionalFormatting sqref="H4:H34">
    <cfRule type="expression" dxfId="52" priority="2">
      <formula>AND(ISNUMBER($H4),$H4&lt;0)</formula>
    </cfRule>
    <cfRule type="expression" dxfId="5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7B1D6900-44C6-4318-9373-548CCB6C64E6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4CC5-34F5-4A82-BA03-B572F976258B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DATE(Übersicht!$B$3,3,1)</f>
        <v>46447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46447</v>
      </c>
      <c r="B4" s="24" t="str">
        <f t="shared" ref="B4:B34" si="1">IF(A4="","",TEXT(A4,"TTT"))</f>
        <v>Mo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46448</v>
      </c>
      <c r="B5" s="24" t="str">
        <f t="shared" si="1"/>
        <v>Di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46449</v>
      </c>
      <c r="B6" s="24" t="str">
        <f t="shared" si="1"/>
        <v>Mi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46450</v>
      </c>
      <c r="B7" s="24" t="str">
        <f t="shared" si="1"/>
        <v>Do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46451</v>
      </c>
      <c r="B8" s="24" t="str">
        <f t="shared" si="1"/>
        <v>Fr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46452</v>
      </c>
      <c r="B9" s="24" t="str">
        <f t="shared" si="1"/>
        <v>Sa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46453</v>
      </c>
      <c r="B10" s="24" t="str">
        <f t="shared" si="1"/>
        <v>So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46454</v>
      </c>
      <c r="B11" s="24" t="str">
        <f t="shared" si="1"/>
        <v>Mo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46455</v>
      </c>
      <c r="B12" s="24" t="str">
        <f t="shared" si="1"/>
        <v>Di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46456</v>
      </c>
      <c r="B13" s="24" t="str">
        <f t="shared" si="1"/>
        <v>Mi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46457</v>
      </c>
      <c r="B14" s="24" t="str">
        <f t="shared" si="1"/>
        <v>Do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46458</v>
      </c>
      <c r="B15" s="24" t="str">
        <f t="shared" si="1"/>
        <v>Fr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46459</v>
      </c>
      <c r="B16" s="24" t="str">
        <f t="shared" si="1"/>
        <v>Sa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46460</v>
      </c>
      <c r="B17" s="24" t="str">
        <f t="shared" si="1"/>
        <v>So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46461</v>
      </c>
      <c r="B18" s="24" t="str">
        <f t="shared" si="1"/>
        <v>Mo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46462</v>
      </c>
      <c r="B19" s="24" t="str">
        <f t="shared" si="1"/>
        <v>Di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46463</v>
      </c>
      <c r="B20" s="24" t="str">
        <f t="shared" si="1"/>
        <v>Mi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46464</v>
      </c>
      <c r="B21" s="24" t="str">
        <f t="shared" si="1"/>
        <v>Do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46465</v>
      </c>
      <c r="B22" s="24" t="str">
        <f t="shared" si="1"/>
        <v>Fr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46466</v>
      </c>
      <c r="B23" s="24" t="str">
        <f t="shared" si="1"/>
        <v>Sa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46467</v>
      </c>
      <c r="B24" s="24" t="str">
        <f t="shared" si="1"/>
        <v>So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46468</v>
      </c>
      <c r="B25" s="24" t="str">
        <f t="shared" si="1"/>
        <v>Mo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46469</v>
      </c>
      <c r="B26" s="24" t="str">
        <f t="shared" si="1"/>
        <v>Di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46470</v>
      </c>
      <c r="B27" s="24" t="str">
        <f t="shared" si="1"/>
        <v>Mi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46471</v>
      </c>
      <c r="B28" s="24" t="str">
        <f t="shared" si="1"/>
        <v>Do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46472</v>
      </c>
      <c r="B29" s="24" t="str">
        <f t="shared" si="1"/>
        <v>Fr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46473</v>
      </c>
      <c r="B30" s="24" t="str">
        <f t="shared" si="1"/>
        <v>Sa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46474</v>
      </c>
      <c r="B31" s="24" t="str">
        <f t="shared" si="1"/>
        <v>So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46475</v>
      </c>
      <c r="B32" s="24" t="str">
        <f t="shared" si="1"/>
        <v>Mo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46476</v>
      </c>
      <c r="B33" s="24" t="str">
        <f t="shared" si="1"/>
        <v>Di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46477</v>
      </c>
      <c r="B34" s="31" t="str">
        <f t="shared" si="1"/>
        <v>Mi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0.33333333333333331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6.9999999999999973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50" priority="4">
      <formula>$A4=TODAY()</formula>
    </cfRule>
  </conditionalFormatting>
  <conditionalFormatting sqref="A4:J34">
    <cfRule type="expression" dxfId="49" priority="1">
      <formula>AND($A4&lt;&gt;"",$G4=0)</formula>
    </cfRule>
  </conditionalFormatting>
  <conditionalFormatting sqref="E39:F39">
    <cfRule type="expression" dxfId="48" priority="5">
      <formula>$F$39&gt;0</formula>
    </cfRule>
  </conditionalFormatting>
  <conditionalFormatting sqref="H4:H34">
    <cfRule type="expression" dxfId="47" priority="2">
      <formula>AND(ISNUMBER($H4),$H4&lt;0)</formula>
    </cfRule>
    <cfRule type="expression" dxfId="4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25A47B77-9FBC-41F9-B6CE-15C4234C9E39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06EA-C082-402B-A9F7-9E6CDE85A3F0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DATE(Übersicht!$B$3,4,1)</f>
        <v>46478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46478</v>
      </c>
      <c r="B4" s="24" t="str">
        <f t="shared" ref="B4:B34" si="1">IF(A4="","",TEXT(A4,"TTT"))</f>
        <v>Do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46479</v>
      </c>
      <c r="B5" s="24" t="str">
        <f t="shared" si="1"/>
        <v>Fr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46480</v>
      </c>
      <c r="B6" s="24" t="str">
        <f t="shared" si="1"/>
        <v>Sa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46481</v>
      </c>
      <c r="B7" s="24" t="str">
        <f t="shared" si="1"/>
        <v>So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46482</v>
      </c>
      <c r="B8" s="24" t="str">
        <f t="shared" si="1"/>
        <v>Mo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46483</v>
      </c>
      <c r="B9" s="24" t="str">
        <f t="shared" si="1"/>
        <v>Di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46484</v>
      </c>
      <c r="B10" s="24" t="str">
        <f t="shared" si="1"/>
        <v>Mi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46485</v>
      </c>
      <c r="B11" s="24" t="str">
        <f t="shared" si="1"/>
        <v>Do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46486</v>
      </c>
      <c r="B12" s="24" t="str">
        <f t="shared" si="1"/>
        <v>Fr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46487</v>
      </c>
      <c r="B13" s="24" t="str">
        <f t="shared" si="1"/>
        <v>Sa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46488</v>
      </c>
      <c r="B14" s="24" t="str">
        <f t="shared" si="1"/>
        <v>So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46489</v>
      </c>
      <c r="B15" s="24" t="str">
        <f t="shared" si="1"/>
        <v>Mo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46490</v>
      </c>
      <c r="B16" s="24" t="str">
        <f t="shared" si="1"/>
        <v>Di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46491</v>
      </c>
      <c r="B17" s="24" t="str">
        <f t="shared" si="1"/>
        <v>Mi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46492</v>
      </c>
      <c r="B18" s="24" t="str">
        <f t="shared" si="1"/>
        <v>Do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46493</v>
      </c>
      <c r="B19" s="24" t="str">
        <f t="shared" si="1"/>
        <v>Fr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46494</v>
      </c>
      <c r="B20" s="24" t="str">
        <f t="shared" si="1"/>
        <v>Sa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46495</v>
      </c>
      <c r="B21" s="24" t="str">
        <f t="shared" si="1"/>
        <v>So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46496</v>
      </c>
      <c r="B22" s="24" t="str">
        <f t="shared" si="1"/>
        <v>Mo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46497</v>
      </c>
      <c r="B23" s="24" t="str">
        <f t="shared" si="1"/>
        <v>Di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46498</v>
      </c>
      <c r="B24" s="24" t="str">
        <f t="shared" si="1"/>
        <v>Mi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46499</v>
      </c>
      <c r="B25" s="24" t="str">
        <f t="shared" si="1"/>
        <v>Do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46500</v>
      </c>
      <c r="B26" s="24" t="str">
        <f t="shared" si="1"/>
        <v>Fr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46501</v>
      </c>
      <c r="B27" s="24" t="str">
        <f t="shared" si="1"/>
        <v>Sa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46502</v>
      </c>
      <c r="B28" s="24" t="str">
        <f t="shared" si="1"/>
        <v>So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46503</v>
      </c>
      <c r="B29" s="24" t="str">
        <f t="shared" si="1"/>
        <v>Mo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46504</v>
      </c>
      <c r="B30" s="24" t="str">
        <f t="shared" si="1"/>
        <v>Di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46505</v>
      </c>
      <c r="B31" s="24" t="str">
        <f t="shared" si="1"/>
        <v>Mi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46506</v>
      </c>
      <c r="B32" s="24" t="str">
        <f t="shared" si="1"/>
        <v>Do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46507</v>
      </c>
      <c r="B33" s="24" t="str">
        <f t="shared" si="1"/>
        <v>Fr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 t="str">
        <f t="shared" si="0"/>
        <v/>
      </c>
      <c r="B34" s="31" t="str">
        <f t="shared" si="1"/>
        <v/>
      </c>
      <c r="C34" s="25"/>
      <c r="D34" s="25"/>
      <c r="E34" s="26"/>
      <c r="F34" s="32" t="str">
        <f t="shared" si="2"/>
        <v/>
      </c>
      <c r="G34" s="32" t="str" cm="1">
        <f t="array" ref="G34">IF(A34="","",IF(OR(WEEKDAY(A34,2)&gt;5,COUNTIF(Feiertage,A34)&gt;0),0,Übersicht!$B$5))</f>
        <v/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7.3333333333333304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45" priority="4">
      <formula>$A4=TODAY()</formula>
    </cfRule>
  </conditionalFormatting>
  <conditionalFormatting sqref="A4:J34">
    <cfRule type="expression" dxfId="44" priority="1">
      <formula>AND($A4&lt;&gt;"",$G4=0)</formula>
    </cfRule>
  </conditionalFormatting>
  <conditionalFormatting sqref="E39:F39">
    <cfRule type="expression" dxfId="43" priority="5">
      <formula>$F$39&gt;0</formula>
    </cfRule>
  </conditionalFormatting>
  <conditionalFormatting sqref="H4:H34">
    <cfRule type="expression" dxfId="42" priority="2">
      <formula>AND(ISNUMBER($H4),$H4&lt;0)</formula>
    </cfRule>
    <cfRule type="expression" dxfId="4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9BC2A72A-449D-4E6F-88DD-BA1B3836CD27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436C-EEF9-468E-B30D-530D433FBF19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DATE(Übersicht!$B$3,5,1)</f>
        <v>46508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46508</v>
      </c>
      <c r="B4" s="24" t="str">
        <f t="shared" ref="B4:B34" si="1">IF(A4="","",TEXT(A4,"TTT"))</f>
        <v>Sa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46509</v>
      </c>
      <c r="B5" s="24" t="str">
        <f t="shared" si="1"/>
        <v>So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46510</v>
      </c>
      <c r="B6" s="24" t="str">
        <f t="shared" si="1"/>
        <v>Mo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46511</v>
      </c>
      <c r="B7" s="24" t="str">
        <f t="shared" si="1"/>
        <v>Di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46512</v>
      </c>
      <c r="B8" s="24" t="str">
        <f t="shared" si="1"/>
        <v>Mi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46513</v>
      </c>
      <c r="B9" s="24" t="str">
        <f t="shared" si="1"/>
        <v>Do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46514</v>
      </c>
      <c r="B10" s="24" t="str">
        <f t="shared" si="1"/>
        <v>Fr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46515</v>
      </c>
      <c r="B11" s="24" t="str">
        <f t="shared" si="1"/>
        <v>Sa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46516</v>
      </c>
      <c r="B12" s="24" t="str">
        <f t="shared" si="1"/>
        <v>So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46517</v>
      </c>
      <c r="B13" s="24" t="str">
        <f t="shared" si="1"/>
        <v>Mo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46518</v>
      </c>
      <c r="B14" s="24" t="str">
        <f t="shared" si="1"/>
        <v>Di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46519</v>
      </c>
      <c r="B15" s="24" t="str">
        <f t="shared" si="1"/>
        <v>Mi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46520</v>
      </c>
      <c r="B16" s="24" t="str">
        <f t="shared" si="1"/>
        <v>Do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46521</v>
      </c>
      <c r="B17" s="24" t="str">
        <f t="shared" si="1"/>
        <v>Fr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46522</v>
      </c>
      <c r="B18" s="24" t="str">
        <f t="shared" si="1"/>
        <v>Sa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46523</v>
      </c>
      <c r="B19" s="24" t="str">
        <f t="shared" si="1"/>
        <v>So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46524</v>
      </c>
      <c r="B20" s="24" t="str">
        <f t="shared" si="1"/>
        <v>Mo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46525</v>
      </c>
      <c r="B21" s="24" t="str">
        <f t="shared" si="1"/>
        <v>Di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46526</v>
      </c>
      <c r="B22" s="24" t="str">
        <f t="shared" si="1"/>
        <v>Mi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46527</v>
      </c>
      <c r="B23" s="24" t="str">
        <f t="shared" si="1"/>
        <v>Do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46528</v>
      </c>
      <c r="B24" s="24" t="str">
        <f t="shared" si="1"/>
        <v>Fr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46529</v>
      </c>
      <c r="B25" s="24" t="str">
        <f t="shared" si="1"/>
        <v>Sa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46530</v>
      </c>
      <c r="B26" s="24" t="str">
        <f t="shared" si="1"/>
        <v>So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46531</v>
      </c>
      <c r="B27" s="24" t="str">
        <f t="shared" si="1"/>
        <v>Mo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46532</v>
      </c>
      <c r="B28" s="24" t="str">
        <f t="shared" si="1"/>
        <v>Di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46533</v>
      </c>
      <c r="B29" s="24" t="str">
        <f t="shared" si="1"/>
        <v>Mi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46534</v>
      </c>
      <c r="B30" s="24" t="str">
        <f t="shared" si="1"/>
        <v>Do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46535</v>
      </c>
      <c r="B31" s="24" t="str">
        <f t="shared" si="1"/>
        <v>Fr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46536</v>
      </c>
      <c r="B32" s="24" t="str">
        <f t="shared" si="1"/>
        <v>Sa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46537</v>
      </c>
      <c r="B33" s="24" t="str">
        <f t="shared" si="1"/>
        <v>So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46538</v>
      </c>
      <c r="B34" s="31" t="str">
        <f t="shared" si="1"/>
        <v>Mo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0.33333333333333331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5.9999999999999982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40" priority="4">
      <formula>$A4=TODAY()</formula>
    </cfRule>
  </conditionalFormatting>
  <conditionalFormatting sqref="A4:J34">
    <cfRule type="expression" dxfId="39" priority="1">
      <formula>AND($A4&lt;&gt;"",$G4=0)</formula>
    </cfRule>
  </conditionalFormatting>
  <conditionalFormatting sqref="E39:F39">
    <cfRule type="expression" dxfId="38" priority="5">
      <formula>$F$39&gt;0</formula>
    </cfRule>
  </conditionalFormatting>
  <conditionalFormatting sqref="H4:H34">
    <cfRule type="expression" dxfId="37" priority="2">
      <formula>AND(ISNUMBER($H4),$H4&lt;0)</formula>
    </cfRule>
    <cfRule type="expression" dxfId="3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5BE7EEE1-2556-4E93-A62F-60C66606C91B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7E742-0F81-4AB9-9019-A65CD253E886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DATE(Übersicht!$B$3,6,1)</f>
        <v>46539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46539</v>
      </c>
      <c r="B4" s="24" t="str">
        <f t="shared" ref="B4:B34" si="1">IF(A4="","",TEXT(A4,"TTT"))</f>
        <v>Di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46540</v>
      </c>
      <c r="B5" s="24" t="str">
        <f t="shared" si="1"/>
        <v>Mi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46541</v>
      </c>
      <c r="B6" s="24" t="str">
        <f t="shared" si="1"/>
        <v>Do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46542</v>
      </c>
      <c r="B7" s="24" t="str">
        <f t="shared" si="1"/>
        <v>Fr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46543</v>
      </c>
      <c r="B8" s="24" t="str">
        <f t="shared" si="1"/>
        <v>Sa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46544</v>
      </c>
      <c r="B9" s="24" t="str">
        <f t="shared" si="1"/>
        <v>So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46545</v>
      </c>
      <c r="B10" s="24" t="str">
        <f t="shared" si="1"/>
        <v>Mo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46546</v>
      </c>
      <c r="B11" s="24" t="str">
        <f t="shared" si="1"/>
        <v>Di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46547</v>
      </c>
      <c r="B12" s="24" t="str">
        <f t="shared" si="1"/>
        <v>Mi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46548</v>
      </c>
      <c r="B13" s="24" t="str">
        <f t="shared" si="1"/>
        <v>Do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46549</v>
      </c>
      <c r="B14" s="24" t="str">
        <f t="shared" si="1"/>
        <v>Fr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46550</v>
      </c>
      <c r="B15" s="24" t="str">
        <f t="shared" si="1"/>
        <v>Sa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46551</v>
      </c>
      <c r="B16" s="24" t="str">
        <f t="shared" si="1"/>
        <v>So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46552</v>
      </c>
      <c r="B17" s="24" t="str">
        <f t="shared" si="1"/>
        <v>Mo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46553</v>
      </c>
      <c r="B18" s="24" t="str">
        <f t="shared" si="1"/>
        <v>Di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46554</v>
      </c>
      <c r="B19" s="24" t="str">
        <f t="shared" si="1"/>
        <v>Mi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46555</v>
      </c>
      <c r="B20" s="24" t="str">
        <f t="shared" si="1"/>
        <v>Do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46556</v>
      </c>
      <c r="B21" s="24" t="str">
        <f t="shared" si="1"/>
        <v>Fr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46557</v>
      </c>
      <c r="B22" s="24" t="str">
        <f t="shared" si="1"/>
        <v>Sa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46558</v>
      </c>
      <c r="B23" s="24" t="str">
        <f t="shared" si="1"/>
        <v>So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46559</v>
      </c>
      <c r="B24" s="24" t="str">
        <f t="shared" si="1"/>
        <v>Mo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46560</v>
      </c>
      <c r="B25" s="24" t="str">
        <f t="shared" si="1"/>
        <v>Di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46561</v>
      </c>
      <c r="B26" s="24" t="str">
        <f t="shared" si="1"/>
        <v>Mi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46562</v>
      </c>
      <c r="B27" s="24" t="str">
        <f t="shared" si="1"/>
        <v>Do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46563</v>
      </c>
      <c r="B28" s="24" t="str">
        <f t="shared" si="1"/>
        <v>Fr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46564</v>
      </c>
      <c r="B29" s="24" t="str">
        <f t="shared" si="1"/>
        <v>Sa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46565</v>
      </c>
      <c r="B30" s="24" t="str">
        <f t="shared" si="1"/>
        <v>So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46566</v>
      </c>
      <c r="B31" s="24" t="str">
        <f t="shared" si="1"/>
        <v>Mo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46567</v>
      </c>
      <c r="B32" s="24" t="str">
        <f t="shared" si="1"/>
        <v>Di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46568</v>
      </c>
      <c r="B33" s="24" t="str">
        <f t="shared" si="1"/>
        <v>Mi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 t="str">
        <f t="shared" si="0"/>
        <v/>
      </c>
      <c r="B34" s="31" t="str">
        <f t="shared" si="1"/>
        <v/>
      </c>
      <c r="C34" s="25"/>
      <c r="D34" s="25"/>
      <c r="E34" s="26"/>
      <c r="F34" s="32" t="str">
        <f t="shared" si="2"/>
        <v/>
      </c>
      <c r="G34" s="32" t="str" cm="1">
        <f t="array" ref="G34">IF(A34="","",IF(OR(WEEKDAY(A34,2)&gt;5,COUNTIF(Feiertage,A34)&gt;0),0,Übersicht!$B$5))</f>
        <v/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7.3333333333333304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35" priority="4">
      <formula>$A4=TODAY()</formula>
    </cfRule>
  </conditionalFormatting>
  <conditionalFormatting sqref="A4:J34">
    <cfRule type="expression" dxfId="34" priority="1">
      <formula>AND($A4&lt;&gt;"",$G4=0)</formula>
    </cfRule>
  </conditionalFormatting>
  <conditionalFormatting sqref="E39:F39">
    <cfRule type="expression" dxfId="33" priority="5">
      <formula>$F$39&gt;0</formula>
    </cfRule>
  </conditionalFormatting>
  <conditionalFormatting sqref="H4:H34">
    <cfRule type="expression" dxfId="32" priority="2">
      <formula>AND(ISNUMBER($H4),$H4&lt;0)</formula>
    </cfRule>
    <cfRule type="expression" dxfId="3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AD5A664D-E59F-447A-9DDC-E7A20B20EBDC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6E2F-1222-4945-BD0E-C37D8476489F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DATE(Übersicht!$B$3,7,1)</f>
        <v>46569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46569</v>
      </c>
      <c r="B4" s="24" t="str">
        <f t="shared" ref="B4:B34" si="1">IF(A4="","",TEXT(A4,"TTT"))</f>
        <v>Do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46570</v>
      </c>
      <c r="B5" s="24" t="str">
        <f t="shared" si="1"/>
        <v>Fr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46571</v>
      </c>
      <c r="B6" s="24" t="str">
        <f t="shared" si="1"/>
        <v>Sa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46572</v>
      </c>
      <c r="B7" s="24" t="str">
        <f t="shared" si="1"/>
        <v>So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46573</v>
      </c>
      <c r="B8" s="24" t="str">
        <f t="shared" si="1"/>
        <v>Mo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46574</v>
      </c>
      <c r="B9" s="24" t="str">
        <f t="shared" si="1"/>
        <v>Di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46575</v>
      </c>
      <c r="B10" s="24" t="str">
        <f t="shared" si="1"/>
        <v>Mi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46576</v>
      </c>
      <c r="B11" s="24" t="str">
        <f t="shared" si="1"/>
        <v>Do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46577</v>
      </c>
      <c r="B12" s="24" t="str">
        <f t="shared" si="1"/>
        <v>Fr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46578</v>
      </c>
      <c r="B13" s="24" t="str">
        <f t="shared" si="1"/>
        <v>Sa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46579</v>
      </c>
      <c r="B14" s="24" t="str">
        <f t="shared" si="1"/>
        <v>So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46580</v>
      </c>
      <c r="B15" s="24" t="str">
        <f t="shared" si="1"/>
        <v>Mo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46581</v>
      </c>
      <c r="B16" s="24" t="str">
        <f t="shared" si="1"/>
        <v>Di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46582</v>
      </c>
      <c r="B17" s="24" t="str">
        <f t="shared" si="1"/>
        <v>Mi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46583</v>
      </c>
      <c r="B18" s="24" t="str">
        <f t="shared" si="1"/>
        <v>Do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46584</v>
      </c>
      <c r="B19" s="24" t="str">
        <f t="shared" si="1"/>
        <v>Fr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46585</v>
      </c>
      <c r="B20" s="24" t="str">
        <f t="shared" si="1"/>
        <v>Sa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46586</v>
      </c>
      <c r="B21" s="24" t="str">
        <f t="shared" si="1"/>
        <v>So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46587</v>
      </c>
      <c r="B22" s="24" t="str">
        <f t="shared" si="1"/>
        <v>Mo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46588</v>
      </c>
      <c r="B23" s="24" t="str">
        <f t="shared" si="1"/>
        <v>Di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46589</v>
      </c>
      <c r="B24" s="24" t="str">
        <f t="shared" si="1"/>
        <v>Mi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46590</v>
      </c>
      <c r="B25" s="24" t="str">
        <f t="shared" si="1"/>
        <v>Do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46591</v>
      </c>
      <c r="B26" s="24" t="str">
        <f t="shared" si="1"/>
        <v>Fr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46592</v>
      </c>
      <c r="B27" s="24" t="str">
        <f t="shared" si="1"/>
        <v>Sa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46593</v>
      </c>
      <c r="B28" s="24" t="str">
        <f t="shared" si="1"/>
        <v>So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46594</v>
      </c>
      <c r="B29" s="24" t="str">
        <f t="shared" si="1"/>
        <v>Mo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46595</v>
      </c>
      <c r="B30" s="24" t="str">
        <f t="shared" si="1"/>
        <v>Di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46596</v>
      </c>
      <c r="B31" s="24" t="str">
        <f t="shared" si="1"/>
        <v>Mi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46597</v>
      </c>
      <c r="B32" s="24" t="str">
        <f t="shared" si="1"/>
        <v>Do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46598</v>
      </c>
      <c r="B33" s="24" t="str">
        <f t="shared" si="1"/>
        <v>Fr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46599</v>
      </c>
      <c r="B34" s="31" t="str">
        <f t="shared" si="1"/>
        <v>Sa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7.3333333333333304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30" priority="4">
      <formula>$A4=TODAY()</formula>
    </cfRule>
  </conditionalFormatting>
  <conditionalFormatting sqref="A4:J34">
    <cfRule type="expression" dxfId="29" priority="1">
      <formula>AND($A4&lt;&gt;"",$G4=0)</formula>
    </cfRule>
  </conditionalFormatting>
  <conditionalFormatting sqref="E39:F39">
    <cfRule type="expression" dxfId="28" priority="5">
      <formula>$F$39&gt;0</formula>
    </cfRule>
  </conditionalFormatting>
  <conditionalFormatting sqref="H4:H34">
    <cfRule type="expression" dxfId="27" priority="2">
      <formula>AND(ISNUMBER($H4),$H4&lt;0)</formula>
    </cfRule>
    <cfRule type="expression" dxfId="2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52C7643D-2779-45DB-A99D-7ACD37ADFC5C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72B4-6244-4617-9A3A-E11BAFFA8A07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DATE(Übersicht!$B$3,8,1)</f>
        <v>46600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46600</v>
      </c>
      <c r="B4" s="24" t="str">
        <f t="shared" ref="B4:B34" si="1">IF(A4="","",TEXT(A4,"TTT"))</f>
        <v>So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46601</v>
      </c>
      <c r="B5" s="24" t="str">
        <f t="shared" si="1"/>
        <v>Mo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46602</v>
      </c>
      <c r="B6" s="24" t="str">
        <f t="shared" si="1"/>
        <v>Di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46603</v>
      </c>
      <c r="B7" s="24" t="str">
        <f t="shared" si="1"/>
        <v>Mi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46604</v>
      </c>
      <c r="B8" s="24" t="str">
        <f t="shared" si="1"/>
        <v>Do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46605</v>
      </c>
      <c r="B9" s="24" t="str">
        <f t="shared" si="1"/>
        <v>Fr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46606</v>
      </c>
      <c r="B10" s="24" t="str">
        <f t="shared" si="1"/>
        <v>Sa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46607</v>
      </c>
      <c r="B11" s="24" t="str">
        <f t="shared" si="1"/>
        <v>So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46608</v>
      </c>
      <c r="B12" s="24" t="str">
        <f t="shared" si="1"/>
        <v>Mo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46609</v>
      </c>
      <c r="B13" s="24" t="str">
        <f t="shared" si="1"/>
        <v>Di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46610</v>
      </c>
      <c r="B14" s="24" t="str">
        <f t="shared" si="1"/>
        <v>Mi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46611</v>
      </c>
      <c r="B15" s="24" t="str">
        <f t="shared" si="1"/>
        <v>Do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46612</v>
      </c>
      <c r="B16" s="24" t="str">
        <f t="shared" si="1"/>
        <v>Fr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46613</v>
      </c>
      <c r="B17" s="24" t="str">
        <f t="shared" si="1"/>
        <v>Sa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46614</v>
      </c>
      <c r="B18" s="24" t="str">
        <f t="shared" si="1"/>
        <v>So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46615</v>
      </c>
      <c r="B19" s="24" t="str">
        <f t="shared" si="1"/>
        <v>Mo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46616</v>
      </c>
      <c r="B20" s="24" t="str">
        <f t="shared" si="1"/>
        <v>Di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46617</v>
      </c>
      <c r="B21" s="24" t="str">
        <f t="shared" si="1"/>
        <v>Mi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46618</v>
      </c>
      <c r="B22" s="24" t="str">
        <f t="shared" si="1"/>
        <v>Do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46619</v>
      </c>
      <c r="B23" s="24" t="str">
        <f t="shared" si="1"/>
        <v>Fr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46620</v>
      </c>
      <c r="B24" s="24" t="str">
        <f t="shared" si="1"/>
        <v>Sa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46621</v>
      </c>
      <c r="B25" s="24" t="str">
        <f t="shared" si="1"/>
        <v>So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46622</v>
      </c>
      <c r="B26" s="24" t="str">
        <f t="shared" si="1"/>
        <v>Mo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46623</v>
      </c>
      <c r="B27" s="24" t="str">
        <f t="shared" si="1"/>
        <v>Di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46624</v>
      </c>
      <c r="B28" s="24" t="str">
        <f t="shared" si="1"/>
        <v>Mi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46625</v>
      </c>
      <c r="B29" s="24" t="str">
        <f t="shared" si="1"/>
        <v>Do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46626</v>
      </c>
      <c r="B30" s="24" t="str">
        <f t="shared" si="1"/>
        <v>Fr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46627</v>
      </c>
      <c r="B31" s="24" t="str">
        <f t="shared" si="1"/>
        <v>Sa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46628</v>
      </c>
      <c r="B32" s="24" t="str">
        <f t="shared" si="1"/>
        <v>So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46629</v>
      </c>
      <c r="B33" s="24" t="str">
        <f t="shared" si="1"/>
        <v>Mo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46630</v>
      </c>
      <c r="B34" s="31" t="str">
        <f t="shared" si="1"/>
        <v>Di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0.33333333333333331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7.3333333333333304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25" priority="4">
      <formula>$A4=TODAY()</formula>
    </cfRule>
  </conditionalFormatting>
  <conditionalFormatting sqref="A4:J34">
    <cfRule type="expression" dxfId="24" priority="1">
      <formula>AND($A4&lt;&gt;"",$G4=0)</formula>
    </cfRule>
  </conditionalFormatting>
  <conditionalFormatting sqref="E39:F39">
    <cfRule type="expression" dxfId="23" priority="5">
      <formula>$F$39&gt;0</formula>
    </cfRule>
  </conditionalFormatting>
  <conditionalFormatting sqref="H4:H34">
    <cfRule type="expression" dxfId="22" priority="2">
      <formula>AND(ISNUMBER($H4),$H4&lt;0)</formula>
    </cfRule>
    <cfRule type="expression" dxfId="2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8FEC78D4-D8B5-40B0-B620-63F17E8C1FB1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1D1C-DF5C-4AB3-BB74-A3FA7085FCA1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DATE(Übersicht!$B$3,9,1)</f>
        <v>46631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46631</v>
      </c>
      <c r="B4" s="24" t="str">
        <f t="shared" ref="B4:B34" si="1">IF(A4="","",TEXT(A4,"TTT"))</f>
        <v>Mi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46632</v>
      </c>
      <c r="B5" s="24" t="str">
        <f t="shared" si="1"/>
        <v>Do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46633</v>
      </c>
      <c r="B6" s="24" t="str">
        <f t="shared" si="1"/>
        <v>Fr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46634</v>
      </c>
      <c r="B7" s="24" t="str">
        <f t="shared" si="1"/>
        <v>Sa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46635</v>
      </c>
      <c r="B8" s="24" t="str">
        <f t="shared" si="1"/>
        <v>So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46636</v>
      </c>
      <c r="B9" s="24" t="str">
        <f t="shared" si="1"/>
        <v>Mo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46637</v>
      </c>
      <c r="B10" s="24" t="str">
        <f t="shared" si="1"/>
        <v>Di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46638</v>
      </c>
      <c r="B11" s="24" t="str">
        <f t="shared" si="1"/>
        <v>Mi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46639</v>
      </c>
      <c r="B12" s="24" t="str">
        <f t="shared" si="1"/>
        <v>Do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46640</v>
      </c>
      <c r="B13" s="24" t="str">
        <f t="shared" si="1"/>
        <v>Fr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46641</v>
      </c>
      <c r="B14" s="24" t="str">
        <f t="shared" si="1"/>
        <v>Sa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46642</v>
      </c>
      <c r="B15" s="24" t="str">
        <f t="shared" si="1"/>
        <v>So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46643</v>
      </c>
      <c r="B16" s="24" t="str">
        <f t="shared" si="1"/>
        <v>Mo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46644</v>
      </c>
      <c r="B17" s="24" t="str">
        <f t="shared" si="1"/>
        <v>Di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46645</v>
      </c>
      <c r="B18" s="24" t="str">
        <f t="shared" si="1"/>
        <v>Mi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46646</v>
      </c>
      <c r="B19" s="24" t="str">
        <f t="shared" si="1"/>
        <v>Do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46647</v>
      </c>
      <c r="B20" s="24" t="str">
        <f t="shared" si="1"/>
        <v>Fr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46648</v>
      </c>
      <c r="B21" s="24" t="str">
        <f t="shared" si="1"/>
        <v>Sa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46649</v>
      </c>
      <c r="B22" s="24" t="str">
        <f t="shared" si="1"/>
        <v>So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46650</v>
      </c>
      <c r="B23" s="24" t="str">
        <f t="shared" si="1"/>
        <v>Mo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46651</v>
      </c>
      <c r="B24" s="24" t="str">
        <f t="shared" si="1"/>
        <v>Di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46652</v>
      </c>
      <c r="B25" s="24" t="str">
        <f t="shared" si="1"/>
        <v>Mi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46653</v>
      </c>
      <c r="B26" s="24" t="str">
        <f t="shared" si="1"/>
        <v>Do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46654</v>
      </c>
      <c r="B27" s="24" t="str">
        <f t="shared" si="1"/>
        <v>Fr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46655</v>
      </c>
      <c r="B28" s="24" t="str">
        <f t="shared" si="1"/>
        <v>Sa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46656</v>
      </c>
      <c r="B29" s="24" t="str">
        <f t="shared" si="1"/>
        <v>So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46657</v>
      </c>
      <c r="B30" s="24" t="str">
        <f t="shared" si="1"/>
        <v>Mo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46658</v>
      </c>
      <c r="B31" s="24" t="str">
        <f t="shared" si="1"/>
        <v>Di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46659</v>
      </c>
      <c r="B32" s="24" t="str">
        <f t="shared" si="1"/>
        <v>Mi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46660</v>
      </c>
      <c r="B33" s="24" t="str">
        <f t="shared" si="1"/>
        <v>Do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 t="str">
        <f t="shared" si="0"/>
        <v/>
      </c>
      <c r="B34" s="31" t="str">
        <f t="shared" si="1"/>
        <v/>
      </c>
      <c r="C34" s="25"/>
      <c r="D34" s="25"/>
      <c r="E34" s="26"/>
      <c r="F34" s="32" t="str">
        <f t="shared" si="2"/>
        <v/>
      </c>
      <c r="G34" s="32" t="str" cm="1">
        <f t="array" ref="G34">IF(A34="","",IF(OR(WEEKDAY(A34,2)&gt;5,COUNTIF(Feiertage,A34)&gt;0),0,Übersicht!$B$5))</f>
        <v/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7.3333333333333304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20" priority="4">
      <formula>$A4=TODAY()</formula>
    </cfRule>
  </conditionalFormatting>
  <conditionalFormatting sqref="A4:J34">
    <cfRule type="expression" dxfId="19" priority="1">
      <formula>AND($A4&lt;&gt;"",$G4=0)</formula>
    </cfRule>
  </conditionalFormatting>
  <conditionalFormatting sqref="E39:F39">
    <cfRule type="expression" dxfId="18" priority="5">
      <formula>$F$39&gt;0</formula>
    </cfRule>
  </conditionalFormatting>
  <conditionalFormatting sqref="H4:H34">
    <cfRule type="expression" dxfId="17" priority="2">
      <formula>AND(ISNUMBER($H4),$H4&lt;0)</formula>
    </cfRule>
    <cfRule type="expression" dxfId="1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4D67E11A-0756-495D-AA79-3481323CA194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DA38-539C-4CFE-BB25-FC99C0DB3CAE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DATE(Übersicht!$B$3,10,1)</f>
        <v>46661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46661</v>
      </c>
      <c r="B4" s="24" t="str">
        <f t="shared" ref="B4:B34" si="1">IF(A4="","",TEXT(A4,"TTT"))</f>
        <v>Fr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46662</v>
      </c>
      <c r="B5" s="24" t="str">
        <f t="shared" si="1"/>
        <v>Sa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46663</v>
      </c>
      <c r="B6" s="24" t="str">
        <f t="shared" si="1"/>
        <v>So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46664</v>
      </c>
      <c r="B7" s="24" t="str">
        <f t="shared" si="1"/>
        <v>Mo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46665</v>
      </c>
      <c r="B8" s="24" t="str">
        <f t="shared" si="1"/>
        <v>Di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46666</v>
      </c>
      <c r="B9" s="24" t="str">
        <f t="shared" si="1"/>
        <v>Mi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46667</v>
      </c>
      <c r="B10" s="24" t="str">
        <f t="shared" si="1"/>
        <v>Do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46668</v>
      </c>
      <c r="B11" s="24" t="str">
        <f t="shared" si="1"/>
        <v>Fr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46669</v>
      </c>
      <c r="B12" s="24" t="str">
        <f t="shared" si="1"/>
        <v>Sa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46670</v>
      </c>
      <c r="B13" s="24" t="str">
        <f t="shared" si="1"/>
        <v>So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46671</v>
      </c>
      <c r="B14" s="24" t="str">
        <f t="shared" si="1"/>
        <v>Mo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46672</v>
      </c>
      <c r="B15" s="24" t="str">
        <f t="shared" si="1"/>
        <v>Di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46673</v>
      </c>
      <c r="B16" s="24" t="str">
        <f t="shared" si="1"/>
        <v>Mi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46674</v>
      </c>
      <c r="B17" s="24" t="str">
        <f t="shared" si="1"/>
        <v>Do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46675</v>
      </c>
      <c r="B18" s="24" t="str">
        <f t="shared" si="1"/>
        <v>Fr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46676</v>
      </c>
      <c r="B19" s="24" t="str">
        <f t="shared" si="1"/>
        <v>Sa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46677</v>
      </c>
      <c r="B20" s="24" t="str">
        <f t="shared" si="1"/>
        <v>So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46678</v>
      </c>
      <c r="B21" s="24" t="str">
        <f t="shared" si="1"/>
        <v>Mo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46679</v>
      </c>
      <c r="B22" s="24" t="str">
        <f t="shared" si="1"/>
        <v>Di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46680</v>
      </c>
      <c r="B23" s="24" t="str">
        <f t="shared" si="1"/>
        <v>Mi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46681</v>
      </c>
      <c r="B24" s="24" t="str">
        <f t="shared" si="1"/>
        <v>Do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46682</v>
      </c>
      <c r="B25" s="24" t="str">
        <f t="shared" si="1"/>
        <v>Fr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46683</v>
      </c>
      <c r="B26" s="24" t="str">
        <f t="shared" si="1"/>
        <v>Sa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46684</v>
      </c>
      <c r="B27" s="24" t="str">
        <f t="shared" si="1"/>
        <v>So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46685</v>
      </c>
      <c r="B28" s="24" t="str">
        <f t="shared" si="1"/>
        <v>Mo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46686</v>
      </c>
      <c r="B29" s="24" t="str">
        <f t="shared" si="1"/>
        <v>Di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46687</v>
      </c>
      <c r="B30" s="24" t="str">
        <f t="shared" si="1"/>
        <v>Mi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46688</v>
      </c>
      <c r="B31" s="24" t="str">
        <f t="shared" si="1"/>
        <v>Do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46689</v>
      </c>
      <c r="B32" s="24" t="str">
        <f t="shared" si="1"/>
        <v>Fr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46690</v>
      </c>
      <c r="B33" s="24" t="str">
        <f t="shared" si="1"/>
        <v>Sa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46691</v>
      </c>
      <c r="B34" s="31" t="str">
        <f t="shared" si="1"/>
        <v>So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6.9999999999999973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15" priority="4">
      <formula>$A4=TODAY()</formula>
    </cfRule>
  </conditionalFormatting>
  <conditionalFormatting sqref="A4:J34">
    <cfRule type="expression" dxfId="14" priority="1">
      <formula>AND($A4&lt;&gt;"",$G4=0)</formula>
    </cfRule>
  </conditionalFormatting>
  <conditionalFormatting sqref="E39:F39">
    <cfRule type="expression" dxfId="13" priority="5">
      <formula>$F$39&gt;0</formula>
    </cfRule>
  </conditionalFormatting>
  <conditionalFormatting sqref="H4:H34">
    <cfRule type="expression" dxfId="12" priority="2">
      <formula>AND(ISNUMBER($H4),$H4&lt;0)</formula>
    </cfRule>
    <cfRule type="expression" dxfId="1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B0F48658-8180-4F6D-A0ED-C2FC82493569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F260-CC89-482A-831C-AA6C1C167EE7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DATE(Übersicht!$B$3,11,1)</f>
        <v>46692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46692</v>
      </c>
      <c r="B4" s="24" t="str">
        <f t="shared" ref="B4:B34" si="1">IF(A4="","",TEXT(A4,"TTT"))</f>
        <v>Mo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46693</v>
      </c>
      <c r="B5" s="24" t="str">
        <f t="shared" si="1"/>
        <v>Di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46694</v>
      </c>
      <c r="B6" s="24" t="str">
        <f t="shared" si="1"/>
        <v>Mi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46695</v>
      </c>
      <c r="B7" s="24" t="str">
        <f t="shared" si="1"/>
        <v>Do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0.33333333333333331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46696</v>
      </c>
      <c r="B8" s="24" t="str">
        <f t="shared" si="1"/>
        <v>Fr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0.33333333333333331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46697</v>
      </c>
      <c r="B9" s="24" t="str">
        <f t="shared" si="1"/>
        <v>Sa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46698</v>
      </c>
      <c r="B10" s="24" t="str">
        <f t="shared" si="1"/>
        <v>So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46699</v>
      </c>
      <c r="B11" s="24" t="str">
        <f t="shared" si="1"/>
        <v>Mo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46700</v>
      </c>
      <c r="B12" s="24" t="str">
        <f t="shared" si="1"/>
        <v>Di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46701</v>
      </c>
      <c r="B13" s="24" t="str">
        <f t="shared" si="1"/>
        <v>Mi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46702</v>
      </c>
      <c r="B14" s="24" t="str">
        <f t="shared" si="1"/>
        <v>Do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0.33333333333333331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46703</v>
      </c>
      <c r="B15" s="24" t="str">
        <f t="shared" si="1"/>
        <v>Fr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0.33333333333333331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46704</v>
      </c>
      <c r="B16" s="24" t="str">
        <f t="shared" si="1"/>
        <v>Sa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46705</v>
      </c>
      <c r="B17" s="24" t="str">
        <f t="shared" si="1"/>
        <v>So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46706</v>
      </c>
      <c r="B18" s="24" t="str">
        <f t="shared" si="1"/>
        <v>Mo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46707</v>
      </c>
      <c r="B19" s="24" t="str">
        <f t="shared" si="1"/>
        <v>Di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46708</v>
      </c>
      <c r="B20" s="24" t="str">
        <f t="shared" si="1"/>
        <v>Mi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46709</v>
      </c>
      <c r="B21" s="24" t="str">
        <f t="shared" si="1"/>
        <v>Do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0.33333333333333331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46710</v>
      </c>
      <c r="B22" s="24" t="str">
        <f t="shared" si="1"/>
        <v>Fr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0.33333333333333331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46711</v>
      </c>
      <c r="B23" s="24" t="str">
        <f t="shared" si="1"/>
        <v>Sa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46712</v>
      </c>
      <c r="B24" s="24" t="str">
        <f t="shared" si="1"/>
        <v>So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46713</v>
      </c>
      <c r="B25" s="24" t="str">
        <f t="shared" si="1"/>
        <v>Mo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46714</v>
      </c>
      <c r="B26" s="24" t="str">
        <f t="shared" si="1"/>
        <v>Di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46715</v>
      </c>
      <c r="B27" s="24" t="str">
        <f t="shared" si="1"/>
        <v>Mi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46716</v>
      </c>
      <c r="B28" s="24" t="str">
        <f t="shared" si="1"/>
        <v>Do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0.33333333333333331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46717</v>
      </c>
      <c r="B29" s="24" t="str">
        <f t="shared" si="1"/>
        <v>Fr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0.33333333333333331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46718</v>
      </c>
      <c r="B30" s="24" t="str">
        <f t="shared" si="1"/>
        <v>Sa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46719</v>
      </c>
      <c r="B31" s="24" t="str">
        <f t="shared" si="1"/>
        <v>So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46720</v>
      </c>
      <c r="B32" s="24" t="str">
        <f t="shared" si="1"/>
        <v>Mo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46721</v>
      </c>
      <c r="B33" s="24" t="str">
        <f t="shared" si="1"/>
        <v>Di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 t="str">
        <f t="shared" si="0"/>
        <v/>
      </c>
      <c r="B34" s="31" t="str">
        <f t="shared" si="1"/>
        <v/>
      </c>
      <c r="C34" s="25"/>
      <c r="D34" s="25"/>
      <c r="E34" s="26"/>
      <c r="F34" s="32" t="str">
        <f t="shared" si="2"/>
        <v/>
      </c>
      <c r="G34" s="32" t="str" cm="1">
        <f t="array" ref="G34">IF(A34="","",IF(OR(WEEKDAY(A34,2)&gt;5,COUNTIF(Feiertage,A34)&gt;0),0,Übersicht!$B$5))</f>
        <v/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6.9999999999999973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10" priority="4">
      <formula>$A4=TODAY()</formula>
    </cfRule>
  </conditionalFormatting>
  <conditionalFormatting sqref="A4:J34">
    <cfRule type="expression" dxfId="9" priority="1">
      <formula>AND($A4&lt;&gt;"",$G4=0)</formula>
    </cfRule>
  </conditionalFormatting>
  <conditionalFormatting sqref="E39:F39">
    <cfRule type="expression" dxfId="8" priority="5">
      <formula>$F$39&gt;0</formula>
    </cfRule>
  </conditionalFormatting>
  <conditionalFormatting sqref="H4:H34">
    <cfRule type="expression" dxfId="7" priority="2">
      <formula>AND(ISNUMBER($H4),$H4&lt;0)</formula>
    </cfRule>
    <cfRule type="expression" dxfId="6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A8C7ED26-1D44-4A37-86AD-72373B456933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9EFD-5F1B-4DD6-9089-4D995638A4A3}">
  <sheetPr>
    <pageSetUpPr fitToPage="1"/>
  </sheetPr>
  <dimension ref="A1:L39"/>
  <sheetViews>
    <sheetView workbookViewId="0">
      <pane xSplit="2" ySplit="3" topLeftCell="C4" activePane="bottomRight" state="frozenSplit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11.77734375" customWidth="1"/>
    <col min="2" max="2" width="5.77734375" customWidth="1"/>
    <col min="3" max="5" width="8.77734375" customWidth="1"/>
    <col min="6" max="6" width="11.77734375" customWidth="1"/>
    <col min="7" max="7" width="8.77734375" customWidth="1"/>
    <col min="8" max="8" width="10.77734375" customWidth="1"/>
    <col min="9" max="9" width="6.77734375" customWidth="1"/>
    <col min="10" max="10" width="30.77734375" customWidth="1"/>
  </cols>
  <sheetData>
    <row r="1" spans="1:12" ht="21" x14ac:dyDescent="0.4">
      <c r="A1" s="18" t="s">
        <v>48</v>
      </c>
      <c r="C1" s="65">
        <f>DATE(Übersicht!$B$3,12,1)</f>
        <v>46722</v>
      </c>
      <c r="D1" s="66"/>
      <c r="E1" s="66"/>
      <c r="F1" s="66"/>
      <c r="G1" s="67" t="str">
        <f>Übersicht!$B$2</f>
        <v>Alex Muster</v>
      </c>
      <c r="H1" s="68"/>
      <c r="I1" s="68"/>
      <c r="J1" s="68"/>
    </row>
    <row r="3" spans="1:12" ht="30" customHeight="1" x14ac:dyDescent="0.3">
      <c r="A3" s="21" t="s">
        <v>49</v>
      </c>
      <c r="B3" s="21" t="s">
        <v>50</v>
      </c>
      <c r="C3" s="22" t="s">
        <v>51</v>
      </c>
      <c r="D3" s="22" t="s">
        <v>52</v>
      </c>
      <c r="E3" s="22" t="s">
        <v>53</v>
      </c>
      <c r="F3" s="22" t="s">
        <v>48</v>
      </c>
      <c r="G3" s="22" t="s">
        <v>54</v>
      </c>
      <c r="H3" s="22" t="s">
        <v>55</v>
      </c>
      <c r="I3" s="22" t="s">
        <v>56</v>
      </c>
      <c r="J3" s="21" t="s">
        <v>57</v>
      </c>
      <c r="L3" s="20" t="s">
        <v>58</v>
      </c>
    </row>
    <row r="4" spans="1:12" x14ac:dyDescent="0.3">
      <c r="A4" s="23">
        <f t="shared" ref="A4:A34" si="0">IF(ROW()-3&lt;=DAY(EOMONTH($C$1,0)),$C$1+ROW()-4,"")</f>
        <v>46722</v>
      </c>
      <c r="B4" s="24" t="str">
        <f t="shared" ref="B4:B34" si="1">IF(A4="","",TEXT(A4,"TTT"))</f>
        <v>Mi</v>
      </c>
      <c r="C4" s="25"/>
      <c r="D4" s="25"/>
      <c r="E4" s="26"/>
      <c r="F4" s="27" t="str">
        <f t="shared" ref="F4:F34" si="2">IF(OR(C4="",D4=""),"",MOD(D4-C4,1)-N(E4)/1440)</f>
        <v/>
      </c>
      <c r="G4" s="27" cm="1">
        <f t="array" ref="G4">IF(A4="","",IF(OR(WEEKDAY(A4,2)&gt;5,COUNTIF(Feiertage,A4)&gt;0),0,Übersicht!$B$5))</f>
        <v>0.33333333333333331</v>
      </c>
      <c r="H4" s="28" t="str">
        <f t="shared" ref="H4:H34" si="3">IF(A4="","",IF(I4="G",-G4*24,IF(OR(I4="U",I4="K"),0,IF(F4="","",(F4-G4)*24))))</f>
        <v/>
      </c>
      <c r="I4" s="26"/>
      <c r="J4" s="29"/>
      <c r="L4" s="20" t="s">
        <v>59</v>
      </c>
    </row>
    <row r="5" spans="1:12" x14ac:dyDescent="0.3">
      <c r="A5" s="23">
        <f t="shared" si="0"/>
        <v>46723</v>
      </c>
      <c r="B5" s="24" t="str">
        <f t="shared" si="1"/>
        <v>Do</v>
      </c>
      <c r="C5" s="25"/>
      <c r="D5" s="25"/>
      <c r="E5" s="26"/>
      <c r="F5" s="27" t="str">
        <f t="shared" si="2"/>
        <v/>
      </c>
      <c r="G5" s="27" cm="1">
        <f t="array" ref="G5">IF(A5="","",IF(OR(WEEKDAY(A5,2)&gt;5,COUNTIF(Feiertage,A5)&gt;0),0,Übersicht!$B$5))</f>
        <v>0.33333333333333331</v>
      </c>
      <c r="H5" s="28" t="str">
        <f t="shared" si="3"/>
        <v/>
      </c>
      <c r="I5" s="26"/>
      <c r="J5" s="29"/>
      <c r="L5" s="20" t="s">
        <v>60</v>
      </c>
    </row>
    <row r="6" spans="1:12" x14ac:dyDescent="0.3">
      <c r="A6" s="23">
        <f t="shared" si="0"/>
        <v>46724</v>
      </c>
      <c r="B6" s="24" t="str">
        <f t="shared" si="1"/>
        <v>Fr</v>
      </c>
      <c r="C6" s="25"/>
      <c r="D6" s="25"/>
      <c r="E6" s="26"/>
      <c r="F6" s="27" t="str">
        <f t="shared" si="2"/>
        <v/>
      </c>
      <c r="G6" s="27" cm="1">
        <f t="array" ref="G6">IF(A6="","",IF(OR(WEEKDAY(A6,2)&gt;5,COUNTIF(Feiertage,A6)&gt;0),0,Übersicht!$B$5))</f>
        <v>0.33333333333333331</v>
      </c>
      <c r="H6" s="28" t="str">
        <f t="shared" si="3"/>
        <v/>
      </c>
      <c r="I6" s="26"/>
      <c r="J6" s="29"/>
    </row>
    <row r="7" spans="1:12" x14ac:dyDescent="0.3">
      <c r="A7" s="23">
        <f t="shared" si="0"/>
        <v>46725</v>
      </c>
      <c r="B7" s="24" t="str">
        <f t="shared" si="1"/>
        <v>Sa</v>
      </c>
      <c r="C7" s="25"/>
      <c r="D7" s="25"/>
      <c r="E7" s="26"/>
      <c r="F7" s="27" t="str">
        <f t="shared" si="2"/>
        <v/>
      </c>
      <c r="G7" s="27" cm="1">
        <f t="array" ref="G7">IF(A7="","",IF(OR(WEEKDAY(A7,2)&gt;5,COUNTIF(Feiertage,A7)&gt;0),0,Übersicht!$B$5))</f>
        <v>0</v>
      </c>
      <c r="H7" s="28" t="str">
        <f t="shared" si="3"/>
        <v/>
      </c>
      <c r="I7" s="26"/>
      <c r="J7" s="29"/>
    </row>
    <row r="8" spans="1:12" x14ac:dyDescent="0.3">
      <c r="A8" s="23">
        <f t="shared" si="0"/>
        <v>46726</v>
      </c>
      <c r="B8" s="24" t="str">
        <f t="shared" si="1"/>
        <v>So</v>
      </c>
      <c r="C8" s="25"/>
      <c r="D8" s="25"/>
      <c r="E8" s="26"/>
      <c r="F8" s="27" t="str">
        <f t="shared" si="2"/>
        <v/>
      </c>
      <c r="G8" s="27" cm="1">
        <f t="array" ref="G8">IF(A8="","",IF(OR(WEEKDAY(A8,2)&gt;5,COUNTIF(Feiertage,A8)&gt;0),0,Übersicht!$B$5))</f>
        <v>0</v>
      </c>
      <c r="H8" s="28" t="str">
        <f t="shared" si="3"/>
        <v/>
      </c>
      <c r="I8" s="26"/>
      <c r="J8" s="29"/>
    </row>
    <row r="9" spans="1:12" x14ac:dyDescent="0.3">
      <c r="A9" s="23">
        <f t="shared" si="0"/>
        <v>46727</v>
      </c>
      <c r="B9" s="24" t="str">
        <f t="shared" si="1"/>
        <v>Mo</v>
      </c>
      <c r="C9" s="25"/>
      <c r="D9" s="25"/>
      <c r="E9" s="26"/>
      <c r="F9" s="27" t="str">
        <f t="shared" si="2"/>
        <v/>
      </c>
      <c r="G9" s="27" cm="1">
        <f t="array" ref="G9">IF(A9="","",IF(OR(WEEKDAY(A9,2)&gt;5,COUNTIF(Feiertage,A9)&gt;0),0,Übersicht!$B$5))</f>
        <v>0.33333333333333331</v>
      </c>
      <c r="H9" s="28" t="str">
        <f t="shared" si="3"/>
        <v/>
      </c>
      <c r="I9" s="26"/>
      <c r="J9" s="29"/>
    </row>
    <row r="10" spans="1:12" x14ac:dyDescent="0.3">
      <c r="A10" s="23">
        <f t="shared" si="0"/>
        <v>46728</v>
      </c>
      <c r="B10" s="24" t="str">
        <f t="shared" si="1"/>
        <v>Di</v>
      </c>
      <c r="C10" s="25"/>
      <c r="D10" s="25"/>
      <c r="E10" s="26"/>
      <c r="F10" s="27" t="str">
        <f t="shared" si="2"/>
        <v/>
      </c>
      <c r="G10" s="27" cm="1">
        <f t="array" ref="G10">IF(A10="","",IF(OR(WEEKDAY(A10,2)&gt;5,COUNTIF(Feiertage,A10)&gt;0),0,Übersicht!$B$5))</f>
        <v>0.33333333333333331</v>
      </c>
      <c r="H10" s="28" t="str">
        <f t="shared" si="3"/>
        <v/>
      </c>
      <c r="I10" s="26"/>
      <c r="J10" s="29"/>
    </row>
    <row r="11" spans="1:12" x14ac:dyDescent="0.3">
      <c r="A11" s="23">
        <f t="shared" si="0"/>
        <v>46729</v>
      </c>
      <c r="B11" s="24" t="str">
        <f t="shared" si="1"/>
        <v>Mi</v>
      </c>
      <c r="C11" s="25"/>
      <c r="D11" s="25"/>
      <c r="E11" s="26"/>
      <c r="F11" s="27" t="str">
        <f t="shared" si="2"/>
        <v/>
      </c>
      <c r="G11" s="27" cm="1">
        <f t="array" ref="G11">IF(A11="","",IF(OR(WEEKDAY(A11,2)&gt;5,COUNTIF(Feiertage,A11)&gt;0),0,Übersicht!$B$5))</f>
        <v>0.33333333333333331</v>
      </c>
      <c r="H11" s="28" t="str">
        <f t="shared" si="3"/>
        <v/>
      </c>
      <c r="I11" s="26"/>
      <c r="J11" s="29"/>
    </row>
    <row r="12" spans="1:12" x14ac:dyDescent="0.3">
      <c r="A12" s="23">
        <f t="shared" si="0"/>
        <v>46730</v>
      </c>
      <c r="B12" s="24" t="str">
        <f t="shared" si="1"/>
        <v>Do</v>
      </c>
      <c r="C12" s="25"/>
      <c r="D12" s="25"/>
      <c r="E12" s="26"/>
      <c r="F12" s="27" t="str">
        <f t="shared" si="2"/>
        <v/>
      </c>
      <c r="G12" s="27" cm="1">
        <f t="array" ref="G12">IF(A12="","",IF(OR(WEEKDAY(A12,2)&gt;5,COUNTIF(Feiertage,A12)&gt;0),0,Übersicht!$B$5))</f>
        <v>0.33333333333333331</v>
      </c>
      <c r="H12" s="28" t="str">
        <f t="shared" si="3"/>
        <v/>
      </c>
      <c r="I12" s="26"/>
      <c r="J12" s="29"/>
    </row>
    <row r="13" spans="1:12" x14ac:dyDescent="0.3">
      <c r="A13" s="23">
        <f t="shared" si="0"/>
        <v>46731</v>
      </c>
      <c r="B13" s="24" t="str">
        <f t="shared" si="1"/>
        <v>Fr</v>
      </c>
      <c r="C13" s="25"/>
      <c r="D13" s="25"/>
      <c r="E13" s="26"/>
      <c r="F13" s="27" t="str">
        <f t="shared" si="2"/>
        <v/>
      </c>
      <c r="G13" s="27" cm="1">
        <f t="array" ref="G13">IF(A13="","",IF(OR(WEEKDAY(A13,2)&gt;5,COUNTIF(Feiertage,A13)&gt;0),0,Übersicht!$B$5))</f>
        <v>0.33333333333333331</v>
      </c>
      <c r="H13" s="28" t="str">
        <f t="shared" si="3"/>
        <v/>
      </c>
      <c r="I13" s="26"/>
      <c r="J13" s="29"/>
    </row>
    <row r="14" spans="1:12" x14ac:dyDescent="0.3">
      <c r="A14" s="23">
        <f t="shared" si="0"/>
        <v>46732</v>
      </c>
      <c r="B14" s="24" t="str">
        <f t="shared" si="1"/>
        <v>Sa</v>
      </c>
      <c r="C14" s="25"/>
      <c r="D14" s="25"/>
      <c r="E14" s="26"/>
      <c r="F14" s="27" t="str">
        <f t="shared" si="2"/>
        <v/>
      </c>
      <c r="G14" s="27" cm="1">
        <f t="array" ref="G14">IF(A14="","",IF(OR(WEEKDAY(A14,2)&gt;5,COUNTIF(Feiertage,A14)&gt;0),0,Übersicht!$B$5))</f>
        <v>0</v>
      </c>
      <c r="H14" s="28" t="str">
        <f t="shared" si="3"/>
        <v/>
      </c>
      <c r="I14" s="26"/>
      <c r="J14" s="29"/>
    </row>
    <row r="15" spans="1:12" x14ac:dyDescent="0.3">
      <c r="A15" s="23">
        <f t="shared" si="0"/>
        <v>46733</v>
      </c>
      <c r="B15" s="24" t="str">
        <f t="shared" si="1"/>
        <v>So</v>
      </c>
      <c r="C15" s="25"/>
      <c r="D15" s="25"/>
      <c r="E15" s="26"/>
      <c r="F15" s="27" t="str">
        <f t="shared" si="2"/>
        <v/>
      </c>
      <c r="G15" s="27" cm="1">
        <f t="array" ref="G15">IF(A15="","",IF(OR(WEEKDAY(A15,2)&gt;5,COUNTIF(Feiertage,A15)&gt;0),0,Übersicht!$B$5))</f>
        <v>0</v>
      </c>
      <c r="H15" s="28" t="str">
        <f t="shared" si="3"/>
        <v/>
      </c>
      <c r="I15" s="26"/>
      <c r="J15" s="29"/>
    </row>
    <row r="16" spans="1:12" x14ac:dyDescent="0.3">
      <c r="A16" s="23">
        <f t="shared" si="0"/>
        <v>46734</v>
      </c>
      <c r="B16" s="24" t="str">
        <f t="shared" si="1"/>
        <v>Mo</v>
      </c>
      <c r="C16" s="25"/>
      <c r="D16" s="25"/>
      <c r="E16" s="26"/>
      <c r="F16" s="27" t="str">
        <f t="shared" si="2"/>
        <v/>
      </c>
      <c r="G16" s="27" cm="1">
        <f t="array" ref="G16">IF(A16="","",IF(OR(WEEKDAY(A16,2)&gt;5,COUNTIF(Feiertage,A16)&gt;0),0,Übersicht!$B$5))</f>
        <v>0.33333333333333331</v>
      </c>
      <c r="H16" s="28" t="str">
        <f t="shared" si="3"/>
        <v/>
      </c>
      <c r="I16" s="26"/>
      <c r="J16" s="29"/>
    </row>
    <row r="17" spans="1:10" x14ac:dyDescent="0.3">
      <c r="A17" s="23">
        <f t="shared" si="0"/>
        <v>46735</v>
      </c>
      <c r="B17" s="24" t="str">
        <f t="shared" si="1"/>
        <v>Di</v>
      </c>
      <c r="C17" s="25"/>
      <c r="D17" s="25"/>
      <c r="E17" s="26"/>
      <c r="F17" s="27" t="str">
        <f t="shared" si="2"/>
        <v/>
      </c>
      <c r="G17" s="27" cm="1">
        <f t="array" ref="G17">IF(A17="","",IF(OR(WEEKDAY(A17,2)&gt;5,COUNTIF(Feiertage,A17)&gt;0),0,Übersicht!$B$5))</f>
        <v>0.33333333333333331</v>
      </c>
      <c r="H17" s="28" t="str">
        <f t="shared" si="3"/>
        <v/>
      </c>
      <c r="I17" s="26"/>
      <c r="J17" s="29"/>
    </row>
    <row r="18" spans="1:10" x14ac:dyDescent="0.3">
      <c r="A18" s="23">
        <f t="shared" si="0"/>
        <v>46736</v>
      </c>
      <c r="B18" s="24" t="str">
        <f t="shared" si="1"/>
        <v>Mi</v>
      </c>
      <c r="C18" s="25"/>
      <c r="D18" s="25"/>
      <c r="E18" s="26"/>
      <c r="F18" s="27" t="str">
        <f t="shared" si="2"/>
        <v/>
      </c>
      <c r="G18" s="27" cm="1">
        <f t="array" ref="G18">IF(A18="","",IF(OR(WEEKDAY(A18,2)&gt;5,COUNTIF(Feiertage,A18)&gt;0),0,Übersicht!$B$5))</f>
        <v>0.33333333333333331</v>
      </c>
      <c r="H18" s="28" t="str">
        <f t="shared" si="3"/>
        <v/>
      </c>
      <c r="I18" s="26"/>
      <c r="J18" s="29"/>
    </row>
    <row r="19" spans="1:10" x14ac:dyDescent="0.3">
      <c r="A19" s="23">
        <f t="shared" si="0"/>
        <v>46737</v>
      </c>
      <c r="B19" s="24" t="str">
        <f t="shared" si="1"/>
        <v>Do</v>
      </c>
      <c r="C19" s="25"/>
      <c r="D19" s="25"/>
      <c r="E19" s="26"/>
      <c r="F19" s="27" t="str">
        <f t="shared" si="2"/>
        <v/>
      </c>
      <c r="G19" s="27" cm="1">
        <f t="array" ref="G19">IF(A19="","",IF(OR(WEEKDAY(A19,2)&gt;5,COUNTIF(Feiertage,A19)&gt;0),0,Übersicht!$B$5))</f>
        <v>0.33333333333333331</v>
      </c>
      <c r="H19" s="28" t="str">
        <f t="shared" si="3"/>
        <v/>
      </c>
      <c r="I19" s="26"/>
      <c r="J19" s="29"/>
    </row>
    <row r="20" spans="1:10" x14ac:dyDescent="0.3">
      <c r="A20" s="23">
        <f t="shared" si="0"/>
        <v>46738</v>
      </c>
      <c r="B20" s="24" t="str">
        <f t="shared" si="1"/>
        <v>Fr</v>
      </c>
      <c r="C20" s="25"/>
      <c r="D20" s="25"/>
      <c r="E20" s="26"/>
      <c r="F20" s="27" t="str">
        <f t="shared" si="2"/>
        <v/>
      </c>
      <c r="G20" s="27" cm="1">
        <f t="array" ref="G20">IF(A20="","",IF(OR(WEEKDAY(A20,2)&gt;5,COUNTIF(Feiertage,A20)&gt;0),0,Übersicht!$B$5))</f>
        <v>0.33333333333333331</v>
      </c>
      <c r="H20" s="28" t="str">
        <f t="shared" si="3"/>
        <v/>
      </c>
      <c r="I20" s="26"/>
      <c r="J20" s="29"/>
    </row>
    <row r="21" spans="1:10" x14ac:dyDescent="0.3">
      <c r="A21" s="23">
        <f t="shared" si="0"/>
        <v>46739</v>
      </c>
      <c r="B21" s="24" t="str">
        <f t="shared" si="1"/>
        <v>Sa</v>
      </c>
      <c r="C21" s="25"/>
      <c r="D21" s="25"/>
      <c r="E21" s="26"/>
      <c r="F21" s="27" t="str">
        <f t="shared" si="2"/>
        <v/>
      </c>
      <c r="G21" s="27" cm="1">
        <f t="array" ref="G21">IF(A21="","",IF(OR(WEEKDAY(A21,2)&gt;5,COUNTIF(Feiertage,A21)&gt;0),0,Übersicht!$B$5))</f>
        <v>0</v>
      </c>
      <c r="H21" s="28" t="str">
        <f t="shared" si="3"/>
        <v/>
      </c>
      <c r="I21" s="26"/>
      <c r="J21" s="29"/>
    </row>
    <row r="22" spans="1:10" x14ac:dyDescent="0.3">
      <c r="A22" s="23">
        <f t="shared" si="0"/>
        <v>46740</v>
      </c>
      <c r="B22" s="24" t="str">
        <f t="shared" si="1"/>
        <v>So</v>
      </c>
      <c r="C22" s="25"/>
      <c r="D22" s="25"/>
      <c r="E22" s="26"/>
      <c r="F22" s="27" t="str">
        <f t="shared" si="2"/>
        <v/>
      </c>
      <c r="G22" s="27" cm="1">
        <f t="array" ref="G22">IF(A22="","",IF(OR(WEEKDAY(A22,2)&gt;5,COUNTIF(Feiertage,A22)&gt;0),0,Übersicht!$B$5))</f>
        <v>0</v>
      </c>
      <c r="H22" s="28" t="str">
        <f t="shared" si="3"/>
        <v/>
      </c>
      <c r="I22" s="26"/>
      <c r="J22" s="29"/>
    </row>
    <row r="23" spans="1:10" x14ac:dyDescent="0.3">
      <c r="A23" s="23">
        <f t="shared" si="0"/>
        <v>46741</v>
      </c>
      <c r="B23" s="24" t="str">
        <f t="shared" si="1"/>
        <v>Mo</v>
      </c>
      <c r="C23" s="25"/>
      <c r="D23" s="25"/>
      <c r="E23" s="26"/>
      <c r="F23" s="27" t="str">
        <f t="shared" si="2"/>
        <v/>
      </c>
      <c r="G23" s="27" cm="1">
        <f t="array" ref="G23">IF(A23="","",IF(OR(WEEKDAY(A23,2)&gt;5,COUNTIF(Feiertage,A23)&gt;0),0,Übersicht!$B$5))</f>
        <v>0.33333333333333331</v>
      </c>
      <c r="H23" s="28" t="str">
        <f t="shared" si="3"/>
        <v/>
      </c>
      <c r="I23" s="26"/>
      <c r="J23" s="29"/>
    </row>
    <row r="24" spans="1:10" x14ac:dyDescent="0.3">
      <c r="A24" s="23">
        <f t="shared" si="0"/>
        <v>46742</v>
      </c>
      <c r="B24" s="24" t="str">
        <f t="shared" si="1"/>
        <v>Di</v>
      </c>
      <c r="C24" s="25"/>
      <c r="D24" s="25"/>
      <c r="E24" s="26"/>
      <c r="F24" s="27" t="str">
        <f t="shared" si="2"/>
        <v/>
      </c>
      <c r="G24" s="27" cm="1">
        <f t="array" ref="G24">IF(A24="","",IF(OR(WEEKDAY(A24,2)&gt;5,COUNTIF(Feiertage,A24)&gt;0),0,Übersicht!$B$5))</f>
        <v>0.33333333333333331</v>
      </c>
      <c r="H24" s="28" t="str">
        <f t="shared" si="3"/>
        <v/>
      </c>
      <c r="I24" s="26"/>
      <c r="J24" s="29"/>
    </row>
    <row r="25" spans="1:10" x14ac:dyDescent="0.3">
      <c r="A25" s="23">
        <f t="shared" si="0"/>
        <v>46743</v>
      </c>
      <c r="B25" s="24" t="str">
        <f t="shared" si="1"/>
        <v>Mi</v>
      </c>
      <c r="C25" s="25"/>
      <c r="D25" s="25"/>
      <c r="E25" s="26"/>
      <c r="F25" s="27" t="str">
        <f t="shared" si="2"/>
        <v/>
      </c>
      <c r="G25" s="27" cm="1">
        <f t="array" ref="G25">IF(A25="","",IF(OR(WEEKDAY(A25,2)&gt;5,COUNTIF(Feiertage,A25)&gt;0),0,Übersicht!$B$5))</f>
        <v>0.33333333333333331</v>
      </c>
      <c r="H25" s="28" t="str">
        <f t="shared" si="3"/>
        <v/>
      </c>
      <c r="I25" s="26"/>
      <c r="J25" s="29"/>
    </row>
    <row r="26" spans="1:10" x14ac:dyDescent="0.3">
      <c r="A26" s="23">
        <f t="shared" si="0"/>
        <v>46744</v>
      </c>
      <c r="B26" s="24" t="str">
        <f t="shared" si="1"/>
        <v>Do</v>
      </c>
      <c r="C26" s="25"/>
      <c r="D26" s="25"/>
      <c r="E26" s="26"/>
      <c r="F26" s="27" t="str">
        <f t="shared" si="2"/>
        <v/>
      </c>
      <c r="G26" s="27" cm="1">
        <f t="array" ref="G26">IF(A26="","",IF(OR(WEEKDAY(A26,2)&gt;5,COUNTIF(Feiertage,A26)&gt;0),0,Übersicht!$B$5))</f>
        <v>0.33333333333333331</v>
      </c>
      <c r="H26" s="28" t="str">
        <f t="shared" si="3"/>
        <v/>
      </c>
      <c r="I26" s="26"/>
      <c r="J26" s="29"/>
    </row>
    <row r="27" spans="1:10" x14ac:dyDescent="0.3">
      <c r="A27" s="23">
        <f t="shared" si="0"/>
        <v>46745</v>
      </c>
      <c r="B27" s="24" t="str">
        <f t="shared" si="1"/>
        <v>Fr</v>
      </c>
      <c r="C27" s="25"/>
      <c r="D27" s="25"/>
      <c r="E27" s="26"/>
      <c r="F27" s="27" t="str">
        <f t="shared" si="2"/>
        <v/>
      </c>
      <c r="G27" s="27" cm="1">
        <f t="array" ref="G27">IF(A27="","",IF(OR(WEEKDAY(A27,2)&gt;5,COUNTIF(Feiertage,A27)&gt;0),0,Übersicht!$B$5))</f>
        <v>0.33333333333333331</v>
      </c>
      <c r="H27" s="28" t="str">
        <f t="shared" si="3"/>
        <v/>
      </c>
      <c r="I27" s="26"/>
      <c r="J27" s="29"/>
    </row>
    <row r="28" spans="1:10" x14ac:dyDescent="0.3">
      <c r="A28" s="23">
        <f t="shared" si="0"/>
        <v>46746</v>
      </c>
      <c r="B28" s="24" t="str">
        <f t="shared" si="1"/>
        <v>Sa</v>
      </c>
      <c r="C28" s="25"/>
      <c r="D28" s="25"/>
      <c r="E28" s="26"/>
      <c r="F28" s="27" t="str">
        <f t="shared" si="2"/>
        <v/>
      </c>
      <c r="G28" s="27" cm="1">
        <f t="array" ref="G28">IF(A28="","",IF(OR(WEEKDAY(A28,2)&gt;5,COUNTIF(Feiertage,A28)&gt;0),0,Übersicht!$B$5))</f>
        <v>0</v>
      </c>
      <c r="H28" s="28" t="str">
        <f t="shared" si="3"/>
        <v/>
      </c>
      <c r="I28" s="26"/>
      <c r="J28" s="29"/>
    </row>
    <row r="29" spans="1:10" x14ac:dyDescent="0.3">
      <c r="A29" s="23">
        <f t="shared" si="0"/>
        <v>46747</v>
      </c>
      <c r="B29" s="24" t="str">
        <f t="shared" si="1"/>
        <v>So</v>
      </c>
      <c r="C29" s="25"/>
      <c r="D29" s="25"/>
      <c r="E29" s="26"/>
      <c r="F29" s="27" t="str">
        <f t="shared" si="2"/>
        <v/>
      </c>
      <c r="G29" s="27" cm="1">
        <f t="array" ref="G29">IF(A29="","",IF(OR(WEEKDAY(A29,2)&gt;5,COUNTIF(Feiertage,A29)&gt;0),0,Übersicht!$B$5))</f>
        <v>0</v>
      </c>
      <c r="H29" s="28" t="str">
        <f t="shared" si="3"/>
        <v/>
      </c>
      <c r="I29" s="26"/>
      <c r="J29" s="29"/>
    </row>
    <row r="30" spans="1:10" x14ac:dyDescent="0.3">
      <c r="A30" s="23">
        <f t="shared" si="0"/>
        <v>46748</v>
      </c>
      <c r="B30" s="24" t="str">
        <f t="shared" si="1"/>
        <v>Mo</v>
      </c>
      <c r="C30" s="25"/>
      <c r="D30" s="25"/>
      <c r="E30" s="26"/>
      <c r="F30" s="27" t="str">
        <f t="shared" si="2"/>
        <v/>
      </c>
      <c r="G30" s="27" cm="1">
        <f t="array" ref="G30">IF(A30="","",IF(OR(WEEKDAY(A30,2)&gt;5,COUNTIF(Feiertage,A30)&gt;0),0,Übersicht!$B$5))</f>
        <v>0.33333333333333331</v>
      </c>
      <c r="H30" s="28" t="str">
        <f t="shared" si="3"/>
        <v/>
      </c>
      <c r="I30" s="26"/>
      <c r="J30" s="29"/>
    </row>
    <row r="31" spans="1:10" x14ac:dyDescent="0.3">
      <c r="A31" s="23">
        <f t="shared" si="0"/>
        <v>46749</v>
      </c>
      <c r="B31" s="24" t="str">
        <f t="shared" si="1"/>
        <v>Di</v>
      </c>
      <c r="C31" s="25"/>
      <c r="D31" s="25"/>
      <c r="E31" s="26"/>
      <c r="F31" s="27" t="str">
        <f t="shared" si="2"/>
        <v/>
      </c>
      <c r="G31" s="27" cm="1">
        <f t="array" ref="G31">IF(A31="","",IF(OR(WEEKDAY(A31,2)&gt;5,COUNTIF(Feiertage,A31)&gt;0),0,Übersicht!$B$5))</f>
        <v>0.33333333333333331</v>
      </c>
      <c r="H31" s="28" t="str">
        <f t="shared" si="3"/>
        <v/>
      </c>
      <c r="I31" s="26"/>
      <c r="J31" s="29"/>
    </row>
    <row r="32" spans="1:10" x14ac:dyDescent="0.3">
      <c r="A32" s="23">
        <f t="shared" si="0"/>
        <v>46750</v>
      </c>
      <c r="B32" s="24" t="str">
        <f t="shared" si="1"/>
        <v>Mi</v>
      </c>
      <c r="C32" s="25"/>
      <c r="D32" s="25"/>
      <c r="E32" s="26"/>
      <c r="F32" s="27" t="str">
        <f t="shared" si="2"/>
        <v/>
      </c>
      <c r="G32" s="27" cm="1">
        <f t="array" ref="G32">IF(A32="","",IF(OR(WEEKDAY(A32,2)&gt;5,COUNTIF(Feiertage,A32)&gt;0),0,Übersicht!$B$5))</f>
        <v>0.33333333333333331</v>
      </c>
      <c r="H32" s="28" t="str">
        <f t="shared" si="3"/>
        <v/>
      </c>
      <c r="I32" s="26"/>
      <c r="J32" s="29"/>
    </row>
    <row r="33" spans="1:10" x14ac:dyDescent="0.3">
      <c r="A33" s="23">
        <f t="shared" si="0"/>
        <v>46751</v>
      </c>
      <c r="B33" s="24" t="str">
        <f t="shared" si="1"/>
        <v>Do</v>
      </c>
      <c r="C33" s="25"/>
      <c r="D33" s="25"/>
      <c r="E33" s="26"/>
      <c r="F33" s="27" t="str">
        <f t="shared" si="2"/>
        <v/>
      </c>
      <c r="G33" s="27" cm="1">
        <f t="array" ref="G33">IF(A33="","",IF(OR(WEEKDAY(A33,2)&gt;5,COUNTIF(Feiertage,A33)&gt;0),0,Übersicht!$B$5))</f>
        <v>0.33333333333333331</v>
      </c>
      <c r="H33" s="28" t="str">
        <f t="shared" si="3"/>
        <v/>
      </c>
      <c r="I33" s="26"/>
      <c r="J33" s="29"/>
    </row>
    <row r="34" spans="1:10" x14ac:dyDescent="0.3">
      <c r="A34" s="30">
        <f t="shared" si="0"/>
        <v>46752</v>
      </c>
      <c r="B34" s="31" t="str">
        <f t="shared" si="1"/>
        <v>Fr</v>
      </c>
      <c r="C34" s="25"/>
      <c r="D34" s="25"/>
      <c r="E34" s="26"/>
      <c r="F34" s="32" t="str">
        <f t="shared" si="2"/>
        <v/>
      </c>
      <c r="G34" s="32" cm="1">
        <f t="array" ref="G34">IF(A34="","",IF(OR(WEEKDAY(A34,2)&gt;5,COUNTIF(Feiertage,A34)&gt;0),0,Übersicht!$B$5))</f>
        <v>0.33333333333333331</v>
      </c>
      <c r="H34" s="33" t="str">
        <f t="shared" si="3"/>
        <v/>
      </c>
      <c r="I34" s="26"/>
      <c r="J34" s="29"/>
    </row>
    <row r="36" spans="1:10" x14ac:dyDescent="0.3">
      <c r="E36" s="37" t="s">
        <v>61</v>
      </c>
      <c r="F36" s="34">
        <f>SUM(F4:F34)</f>
        <v>0</v>
      </c>
      <c r="G36" s="34">
        <f>SUM(G4:G34)</f>
        <v>7.6666666666666634</v>
      </c>
      <c r="H36" s="35">
        <f>SUM(H4:H34)</f>
        <v>0</v>
      </c>
    </row>
    <row r="37" spans="1:10" x14ac:dyDescent="0.3">
      <c r="E37" s="19" t="s">
        <v>46</v>
      </c>
      <c r="F37" s="36">
        <f>COUNTIF(I4:I34,"U")</f>
        <v>0</v>
      </c>
    </row>
    <row r="38" spans="1:10" x14ac:dyDescent="0.3">
      <c r="E38" s="19" t="s">
        <v>47</v>
      </c>
      <c r="F38" s="36">
        <f>COUNTIF(I4:I34,"K")</f>
        <v>0</v>
      </c>
    </row>
    <row r="39" spans="1:10" x14ac:dyDescent="0.3">
      <c r="E39" s="19" t="s">
        <v>62</v>
      </c>
      <c r="F39" s="36" cm="1">
        <f t="array" aca="1" ref="F39" ca="1">SUMPRODUCT((A4:A34&lt;&gt;"")*(A4:A34&lt;=TODAY())*(G4:G34&lt;&gt;0)*(F4:F34="")*(I4:I34=""))</f>
        <v>0</v>
      </c>
    </row>
  </sheetData>
  <mergeCells count="2">
    <mergeCell ref="C1:F1"/>
    <mergeCell ref="G1:J1"/>
  </mergeCells>
  <conditionalFormatting sqref="A4:B34">
    <cfRule type="expression" dxfId="5" priority="4">
      <formula>$A4=TODAY()</formula>
    </cfRule>
  </conditionalFormatting>
  <conditionalFormatting sqref="A4:J34">
    <cfRule type="expression" dxfId="4" priority="1">
      <formula>AND($A4&lt;&gt;"",$G4=0)</formula>
    </cfRule>
  </conditionalFormatting>
  <conditionalFormatting sqref="E39:F39">
    <cfRule type="expression" dxfId="3" priority="5">
      <formula>$F$39&gt;0</formula>
    </cfRule>
  </conditionalFormatting>
  <conditionalFormatting sqref="H4:H34">
    <cfRule type="expression" dxfId="2" priority="2">
      <formula>AND(ISNUMBER($H4),$H4&lt;0)</formula>
    </cfRule>
    <cfRule type="expression" dxfId="1" priority="3">
      <formula>AND(ISNUMBER($H4),$H4&gt;0)</formula>
    </cfRule>
  </conditionalFormatting>
  <dataValidations count="1">
    <dataValidation type="list" allowBlank="1" showInputMessage="1" showErrorMessage="1" errorTitle="Code" error="U = Urlaub, K = krank, G = Gleittag" sqref="I4:I34" xr:uid="{D7DD5ECA-1B03-49D9-946E-646B0F1C6B25}">
      <formula1>$L$3:$L$5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5F69-50B2-471C-A57B-B3B573AC6DD8}">
  <sheetPr>
    <pageSetUpPr fitToPage="1"/>
  </sheetPr>
  <dimension ref="A1:G31"/>
  <sheetViews>
    <sheetView workbookViewId="0"/>
  </sheetViews>
  <sheetFormatPr baseColWidth="10" defaultRowHeight="14.4" x14ac:dyDescent="0.3"/>
  <cols>
    <col min="1" max="1" width="13.77734375" customWidth="1"/>
    <col min="2" max="2" width="34.77734375" customWidth="1"/>
    <col min="3" max="3" width="40.77734375" customWidth="1"/>
    <col min="4" max="4" width="8.77734375" customWidth="1"/>
    <col min="5" max="5" width="13.77734375" customWidth="1"/>
    <col min="6" max="6" width="3.77734375" customWidth="1"/>
    <col min="7" max="7" width="28.77734375" customWidth="1"/>
  </cols>
  <sheetData>
    <row r="1" spans="1:7" ht="30" customHeight="1" x14ac:dyDescent="0.45">
      <c r="A1" s="16" t="s">
        <v>65</v>
      </c>
    </row>
    <row r="2" spans="1:7" x14ac:dyDescent="0.3">
      <c r="A2" s="50" t="s">
        <v>66</v>
      </c>
    </row>
    <row r="3" spans="1:7" x14ac:dyDescent="0.3">
      <c r="A3" s="17" t="s">
        <v>67</v>
      </c>
      <c r="B3" s="51">
        <f>Übersicht!$B$3</f>
        <v>2027</v>
      </c>
      <c r="G3" s="17" t="s">
        <v>69</v>
      </c>
    </row>
    <row r="4" spans="1:7" x14ac:dyDescent="0.3">
      <c r="A4" s="17" t="s">
        <v>68</v>
      </c>
      <c r="B4" t="str">
        <f>Übersicht!$B$4</f>
        <v>NW – Nordrhein-Westfalen</v>
      </c>
      <c r="C4" s="14" t="str">
        <f>LEFT(B4,2)</f>
        <v>NW</v>
      </c>
      <c r="G4" s="52">
        <f>_xlfn.LET(_xlpm.j_,B3,_xlpm.a_,MOD(_xlpm.j_,19),_xlpm.b_,INT(_xlpm.j_/100),_xlpm.c_,MOD(_xlpm.j_,100),_xlpm.d_,INT(_xlpm.b_/4),_xlpm.e_,MOD(_xlpm.b_,4),_xlpm.f_,INT((_xlpm.b_+8)/25),_xlpm.g_,INT((_xlpm.b_-_xlpm.f_+1)/3),_xlpm.h_,MOD(19*_xlpm.a_+_xlpm.b_-_xlpm.d_-_xlpm.g_+15,30),_xlpm.i_,INT(_xlpm.c_/4),_xlpm.k_,MOD(_xlpm.c_,4),_xlpm.l_,MOD(32+2*_xlpm.e_+2*_xlpm.i_-_xlpm.h_-_xlpm.k_,7),_xlpm.m_,INT((_xlpm.a_+11*_xlpm.h_+22*_xlpm.l_)/451),DATE(_xlpm.j_,INT((_xlpm.h_+_xlpm.l_-7*_xlpm.m_+114)/31),MOD(_xlpm.h_+_xlpm.l_-7*_xlpm.m_+114,31)+1))</f>
        <v>46474</v>
      </c>
    </row>
    <row r="6" spans="1:7" x14ac:dyDescent="0.3">
      <c r="A6" s="55" t="s">
        <v>49</v>
      </c>
      <c r="B6" s="55" t="s">
        <v>70</v>
      </c>
      <c r="C6" s="55" t="s">
        <v>71</v>
      </c>
      <c r="D6" s="55" t="s">
        <v>72</v>
      </c>
      <c r="E6" s="55" t="s">
        <v>73</v>
      </c>
      <c r="G6" s="10" t="s">
        <v>101</v>
      </c>
    </row>
    <row r="7" spans="1:7" x14ac:dyDescent="0.3">
      <c r="A7" s="56">
        <f>DATE($B$3,1,1)</f>
        <v>46388</v>
      </c>
      <c r="B7" s="9" t="s">
        <v>74</v>
      </c>
      <c r="C7" s="9" t="s">
        <v>75</v>
      </c>
      <c r="D7" s="24" t="str">
        <f t="shared" ref="D7:D29" si="0">IF(A7="","",IF(OR(C7="alle",ISNUMBER(SEARCH($C$4,C7))),"ja","nein"))</f>
        <v>ja</v>
      </c>
      <c r="E7" s="57">
        <f t="shared" ref="E7:E29" si="1">IF(D7="ja",A7,0)</f>
        <v>46388</v>
      </c>
      <c r="G7" t="s">
        <v>102</v>
      </c>
    </row>
    <row r="8" spans="1:7" x14ac:dyDescent="0.3">
      <c r="A8" s="56">
        <f>DATE($B$3,1,6)</f>
        <v>46393</v>
      </c>
      <c r="B8" s="9" t="s">
        <v>76</v>
      </c>
      <c r="C8" s="9" t="s">
        <v>77</v>
      </c>
      <c r="D8" s="24" t="str">
        <f t="shared" si="0"/>
        <v>nein</v>
      </c>
      <c r="E8" s="57">
        <f t="shared" si="1"/>
        <v>0</v>
      </c>
      <c r="G8" t="s">
        <v>103</v>
      </c>
    </row>
    <row r="9" spans="1:7" x14ac:dyDescent="0.3">
      <c r="A9" s="56">
        <f>DATE($B$3,3,8)</f>
        <v>46454</v>
      </c>
      <c r="B9" s="9" t="s">
        <v>78</v>
      </c>
      <c r="C9" s="9" t="s">
        <v>79</v>
      </c>
      <c r="D9" s="24" t="str">
        <f t="shared" si="0"/>
        <v>nein</v>
      </c>
      <c r="E9" s="57">
        <f t="shared" si="1"/>
        <v>0</v>
      </c>
      <c r="G9" t="s">
        <v>104</v>
      </c>
    </row>
    <row r="10" spans="1:7" x14ac:dyDescent="0.3">
      <c r="A10" s="56">
        <f>$G$4-2</f>
        <v>46472</v>
      </c>
      <c r="B10" s="9" t="s">
        <v>80</v>
      </c>
      <c r="C10" s="9" t="s">
        <v>75</v>
      </c>
      <c r="D10" s="24" t="str">
        <f t="shared" si="0"/>
        <v>ja</v>
      </c>
      <c r="E10" s="57">
        <f t="shared" si="1"/>
        <v>46472</v>
      </c>
      <c r="G10" t="s">
        <v>105</v>
      </c>
    </row>
    <row r="11" spans="1:7" x14ac:dyDescent="0.3">
      <c r="A11" s="56">
        <f>$G$4+1</f>
        <v>46475</v>
      </c>
      <c r="B11" s="9" t="s">
        <v>81</v>
      </c>
      <c r="C11" s="9" t="s">
        <v>75</v>
      </c>
      <c r="D11" s="24" t="str">
        <f t="shared" si="0"/>
        <v>ja</v>
      </c>
      <c r="E11" s="57">
        <f t="shared" si="1"/>
        <v>46475</v>
      </c>
      <c r="G11" t="s">
        <v>106</v>
      </c>
    </row>
    <row r="12" spans="1:7" x14ac:dyDescent="0.3">
      <c r="A12" s="56">
        <f>DATE($B$3,5,1)</f>
        <v>46508</v>
      </c>
      <c r="B12" s="9" t="s">
        <v>82</v>
      </c>
      <c r="C12" s="9" t="s">
        <v>75</v>
      </c>
      <c r="D12" s="24" t="str">
        <f t="shared" si="0"/>
        <v>ja</v>
      </c>
      <c r="E12" s="57">
        <f t="shared" si="1"/>
        <v>46508</v>
      </c>
      <c r="G12" t="s">
        <v>107</v>
      </c>
    </row>
    <row r="13" spans="1:7" x14ac:dyDescent="0.3">
      <c r="A13" s="56">
        <f>$G$4+39</f>
        <v>46513</v>
      </c>
      <c r="B13" s="9" t="s">
        <v>83</v>
      </c>
      <c r="C13" s="9" t="s">
        <v>75</v>
      </c>
      <c r="D13" s="24" t="str">
        <f t="shared" si="0"/>
        <v>ja</v>
      </c>
      <c r="E13" s="57">
        <f t="shared" si="1"/>
        <v>46513</v>
      </c>
      <c r="G13" t="s">
        <v>108</v>
      </c>
    </row>
    <row r="14" spans="1:7" x14ac:dyDescent="0.3">
      <c r="A14" s="56">
        <f>$G$4+50</f>
        <v>46524</v>
      </c>
      <c r="B14" s="9" t="s">
        <v>84</v>
      </c>
      <c r="C14" s="9" t="s">
        <v>75</v>
      </c>
      <c r="D14" s="24" t="str">
        <f t="shared" si="0"/>
        <v>ja</v>
      </c>
      <c r="E14" s="57">
        <f t="shared" si="1"/>
        <v>46524</v>
      </c>
      <c r="G14" t="s">
        <v>109</v>
      </c>
    </row>
    <row r="15" spans="1:7" x14ac:dyDescent="0.3">
      <c r="A15" s="56">
        <f>$G$4+60</f>
        <v>46534</v>
      </c>
      <c r="B15" s="9" t="s">
        <v>85</v>
      </c>
      <c r="C15" s="9" t="s">
        <v>86</v>
      </c>
      <c r="D15" s="24" t="str">
        <f t="shared" si="0"/>
        <v>ja</v>
      </c>
      <c r="E15" s="57">
        <f t="shared" si="1"/>
        <v>46534</v>
      </c>
      <c r="G15" t="s">
        <v>110</v>
      </c>
    </row>
    <row r="16" spans="1:7" x14ac:dyDescent="0.3">
      <c r="A16" s="56">
        <f>DATE($B$3,8,15)</f>
        <v>46614</v>
      </c>
      <c r="B16" s="9" t="s">
        <v>87</v>
      </c>
      <c r="C16" s="9" t="s">
        <v>88</v>
      </c>
      <c r="D16" s="24" t="str">
        <f t="shared" si="0"/>
        <v>nein</v>
      </c>
      <c r="E16" s="57">
        <f t="shared" si="1"/>
        <v>0</v>
      </c>
      <c r="G16" t="s">
        <v>111</v>
      </c>
    </row>
    <row r="17" spans="1:7" x14ac:dyDescent="0.3">
      <c r="A17" s="56">
        <f>DATE($B$3,9,20)</f>
        <v>46650</v>
      </c>
      <c r="B17" s="9" t="s">
        <v>89</v>
      </c>
      <c r="C17" s="9" t="s">
        <v>90</v>
      </c>
      <c r="D17" s="24" t="str">
        <f t="shared" si="0"/>
        <v>nein</v>
      </c>
      <c r="E17" s="57">
        <f t="shared" si="1"/>
        <v>0</v>
      </c>
      <c r="G17" t="s">
        <v>112</v>
      </c>
    </row>
    <row r="18" spans="1:7" x14ac:dyDescent="0.3">
      <c r="A18" s="56">
        <f>DATE($B$3,10,3)</f>
        <v>46663</v>
      </c>
      <c r="B18" s="9" t="s">
        <v>91</v>
      </c>
      <c r="C18" s="9" t="s">
        <v>75</v>
      </c>
      <c r="D18" s="24" t="str">
        <f t="shared" si="0"/>
        <v>ja</v>
      </c>
      <c r="E18" s="57">
        <f t="shared" si="1"/>
        <v>46663</v>
      </c>
      <c r="G18" t="s">
        <v>113</v>
      </c>
    </row>
    <row r="19" spans="1:7" x14ac:dyDescent="0.3">
      <c r="A19" s="56">
        <f>DATE($B$3,10,31)</f>
        <v>46691</v>
      </c>
      <c r="B19" s="9" t="s">
        <v>92</v>
      </c>
      <c r="C19" s="9" t="s">
        <v>93</v>
      </c>
      <c r="D19" s="24" t="str">
        <f t="shared" si="0"/>
        <v>nein</v>
      </c>
      <c r="E19" s="57">
        <f t="shared" si="1"/>
        <v>0</v>
      </c>
      <c r="G19" t="s">
        <v>114</v>
      </c>
    </row>
    <row r="20" spans="1:7" x14ac:dyDescent="0.3">
      <c r="A20" s="56">
        <f>DATE($B$3,11,1)</f>
        <v>46692</v>
      </c>
      <c r="B20" s="9" t="s">
        <v>94</v>
      </c>
      <c r="C20" s="9" t="s">
        <v>95</v>
      </c>
      <c r="D20" s="24" t="str">
        <f t="shared" si="0"/>
        <v>ja</v>
      </c>
      <c r="E20" s="57">
        <f t="shared" si="1"/>
        <v>46692</v>
      </c>
      <c r="G20" t="s">
        <v>115</v>
      </c>
    </row>
    <row r="21" spans="1:7" x14ac:dyDescent="0.3">
      <c r="A21" s="56">
        <f>DATE($B$3,11,22)-MOD(WEEKDAY(DATE($B$3,11,22),2)-3,7)</f>
        <v>46708</v>
      </c>
      <c r="B21" s="9" t="s">
        <v>96</v>
      </c>
      <c r="C21" s="9" t="s">
        <v>97</v>
      </c>
      <c r="D21" s="24" t="str">
        <f t="shared" si="0"/>
        <v>nein</v>
      </c>
      <c r="E21" s="57">
        <f t="shared" si="1"/>
        <v>0</v>
      </c>
      <c r="G21" t="s">
        <v>116</v>
      </c>
    </row>
    <row r="22" spans="1:7" x14ac:dyDescent="0.3">
      <c r="A22" s="56">
        <f>DATE($B$3,12,25)</f>
        <v>46746</v>
      </c>
      <c r="B22" s="9" t="s">
        <v>98</v>
      </c>
      <c r="C22" s="9" t="s">
        <v>75</v>
      </c>
      <c r="D22" s="24" t="str">
        <f t="shared" si="0"/>
        <v>ja</v>
      </c>
      <c r="E22" s="57">
        <f t="shared" si="1"/>
        <v>46746</v>
      </c>
      <c r="G22" t="s">
        <v>117</v>
      </c>
    </row>
    <row r="23" spans="1:7" x14ac:dyDescent="0.3">
      <c r="A23" s="56">
        <f>DATE($B$3,12,26)</f>
        <v>46747</v>
      </c>
      <c r="B23" s="9" t="s">
        <v>99</v>
      </c>
      <c r="C23" s="9" t="s">
        <v>75</v>
      </c>
      <c r="D23" s="24" t="str">
        <f t="shared" si="0"/>
        <v>ja</v>
      </c>
      <c r="E23" s="57">
        <f t="shared" si="1"/>
        <v>46747</v>
      </c>
    </row>
    <row r="24" spans="1:7" x14ac:dyDescent="0.3">
      <c r="A24" s="54"/>
      <c r="B24" s="53" t="s">
        <v>100</v>
      </c>
      <c r="C24" s="29" t="s">
        <v>75</v>
      </c>
      <c r="D24" s="24" t="str">
        <f t="shared" si="0"/>
        <v/>
      </c>
      <c r="E24" s="57">
        <f t="shared" si="1"/>
        <v>0</v>
      </c>
    </row>
    <row r="25" spans="1:7" x14ac:dyDescent="0.3">
      <c r="A25" s="54"/>
      <c r="B25" s="53" t="s">
        <v>100</v>
      </c>
      <c r="C25" s="29" t="s">
        <v>75</v>
      </c>
      <c r="D25" s="24" t="str">
        <f t="shared" si="0"/>
        <v/>
      </c>
      <c r="E25" s="57">
        <f t="shared" si="1"/>
        <v>0</v>
      </c>
    </row>
    <row r="26" spans="1:7" x14ac:dyDescent="0.3">
      <c r="A26" s="54"/>
      <c r="B26" s="53" t="s">
        <v>100</v>
      </c>
      <c r="C26" s="29" t="s">
        <v>75</v>
      </c>
      <c r="D26" s="24" t="str">
        <f t="shared" si="0"/>
        <v/>
      </c>
      <c r="E26" s="57">
        <f t="shared" si="1"/>
        <v>0</v>
      </c>
    </row>
    <row r="27" spans="1:7" x14ac:dyDescent="0.3">
      <c r="A27" s="54"/>
      <c r="B27" s="53" t="s">
        <v>100</v>
      </c>
      <c r="C27" s="29" t="s">
        <v>75</v>
      </c>
      <c r="D27" s="24" t="str">
        <f t="shared" si="0"/>
        <v/>
      </c>
      <c r="E27" s="57">
        <f t="shared" si="1"/>
        <v>0</v>
      </c>
    </row>
    <row r="28" spans="1:7" x14ac:dyDescent="0.3">
      <c r="A28" s="54"/>
      <c r="B28" s="53" t="s">
        <v>100</v>
      </c>
      <c r="C28" s="29" t="s">
        <v>75</v>
      </c>
      <c r="D28" s="24" t="str">
        <f t="shared" si="0"/>
        <v/>
      </c>
      <c r="E28" s="57">
        <f t="shared" si="1"/>
        <v>0</v>
      </c>
    </row>
    <row r="29" spans="1:7" x14ac:dyDescent="0.3">
      <c r="A29" s="54"/>
      <c r="B29" s="53" t="s">
        <v>100</v>
      </c>
      <c r="C29" s="29" t="s">
        <v>75</v>
      </c>
      <c r="D29" s="31" t="str">
        <f t="shared" si="0"/>
        <v/>
      </c>
      <c r="E29" s="58">
        <f t="shared" si="1"/>
        <v>0</v>
      </c>
    </row>
    <row r="31" spans="1:7" x14ac:dyDescent="0.3">
      <c r="A31" s="50" t="s">
        <v>118</v>
      </c>
    </row>
  </sheetData>
  <conditionalFormatting sqref="A7:E29">
    <cfRule type="expression" dxfId="0" priority="1">
      <formula>$D7="nein"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62" fitToHeight="0" orientation="portrait" r:id="rId1"/>
  <headerFooter>
    <oddFooter>&amp;C&amp;8Excel mit Copilot 2027&amp;L&amp;8&amp;R&amp;8Seite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</vt:i4>
      </vt:variant>
    </vt:vector>
  </HeadingPairs>
  <TitlesOfParts>
    <vt:vector size="18" baseType="lpstr">
      <vt:lpstr>So geht's</vt:lpstr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Bundeslaender</vt:lpstr>
      <vt:lpstr>'So geht''s'!Druckbereich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cp:lastPrinted>2026-10-27T06:09:06Z</cp:lastPrinted>
  <dcterms:created xsi:type="dcterms:W3CDTF">2026-10-27T06:04:38Z</dcterms:created>
  <dcterms:modified xsi:type="dcterms:W3CDTF">2026-10-27T06:09:07Z</dcterms:modified>
</cp:coreProperties>
</file>